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9035" windowHeight="9600" activeTab="1"/>
  </bookViews>
  <sheets>
    <sheet name="Income &amp; Summary" sheetId="1" r:id="rId1"/>
    <sheet name="Expenses" sheetId="2" r:id="rId2"/>
  </sheets>
  <calcPr calcId="145621"/>
</workbook>
</file>

<file path=xl/calcChain.xml><?xml version="1.0" encoding="utf-8"?>
<calcChain xmlns="http://schemas.openxmlformats.org/spreadsheetml/2006/main">
  <c r="I9" i="1" l="1"/>
  <c r="H9" i="1"/>
  <c r="G9" i="1"/>
  <c r="I7" i="1" l="1"/>
  <c r="I8" i="1"/>
  <c r="I23" i="1"/>
  <c r="H23" i="1"/>
  <c r="G23" i="1"/>
  <c r="I24" i="1"/>
  <c r="H24" i="1"/>
  <c r="G24" i="1"/>
  <c r="H43" i="2"/>
  <c r="I43" i="2"/>
  <c r="G43" i="2"/>
  <c r="G6" i="2"/>
  <c r="H6" i="2"/>
  <c r="I6" i="2"/>
  <c r="G8" i="2"/>
  <c r="G7" i="1"/>
  <c r="G8" i="1"/>
  <c r="I8" i="2"/>
  <c r="H8" i="2"/>
  <c r="I7" i="2"/>
  <c r="H7" i="2"/>
  <c r="G7" i="2"/>
  <c r="I9" i="2" l="1"/>
  <c r="H9" i="2"/>
  <c r="G9" i="2"/>
  <c r="H10" i="1"/>
  <c r="I10" i="1"/>
  <c r="H35" i="2"/>
  <c r="I35" i="2"/>
  <c r="G50" i="2"/>
  <c r="G35" i="2"/>
  <c r="G27" i="2"/>
  <c r="G19" i="2"/>
  <c r="H50" i="2"/>
  <c r="H27" i="2"/>
  <c r="H19" i="2"/>
  <c r="I50" i="2"/>
  <c r="I27" i="2"/>
  <c r="I19" i="2"/>
  <c r="H52" i="2" l="1"/>
  <c r="H35" i="1" s="1"/>
  <c r="I52" i="2"/>
  <c r="I35" i="1" s="1"/>
  <c r="G52" i="2"/>
  <c r="G35" i="1" s="1"/>
  <c r="H7" i="1" l="1"/>
  <c r="I11" i="1"/>
  <c r="G11" i="1"/>
  <c r="G10" i="1"/>
  <c r="H11" i="1"/>
  <c r="H8" i="1"/>
  <c r="H26" i="1"/>
  <c r="G26" i="1"/>
  <c r="H13" i="1" l="1"/>
  <c r="H29" i="1" s="1"/>
  <c r="H34" i="1" s="1"/>
  <c r="H36" i="1" s="1"/>
  <c r="H38" i="1" s="1"/>
  <c r="H39" i="1" s="1"/>
  <c r="G13" i="1" l="1"/>
  <c r="G29" i="1" s="1"/>
  <c r="G34" i="1" s="1"/>
  <c r="G36" i="1" s="1"/>
  <c r="G38" i="1" s="1"/>
  <c r="G39" i="1" s="1"/>
  <c r="I26" i="1"/>
  <c r="I13" i="1" l="1"/>
  <c r="I29" i="1" s="1"/>
  <c r="I34" i="1" s="1"/>
  <c r="C11" i="1"/>
  <c r="C8" i="1"/>
  <c r="C7" i="1"/>
  <c r="C19" i="2"/>
  <c r="C50" i="2"/>
  <c r="C40" i="2"/>
  <c r="C43" i="2" s="1"/>
  <c r="C27" i="2"/>
  <c r="C31" i="2"/>
  <c r="C35" i="2" s="1"/>
  <c r="C23" i="1"/>
  <c r="C26" i="1" s="1"/>
  <c r="D7" i="1"/>
  <c r="D8" i="1"/>
  <c r="D11" i="1"/>
  <c r="D26" i="1"/>
  <c r="D35" i="2"/>
  <c r="D19" i="2"/>
  <c r="D27" i="2"/>
  <c r="D43" i="2"/>
  <c r="D50" i="2"/>
  <c r="C13" i="1" l="1"/>
  <c r="C29" i="1" s="1"/>
  <c r="C34" i="1" s="1"/>
  <c r="C9" i="2"/>
  <c r="C52" i="2" s="1"/>
  <c r="D13" i="1"/>
  <c r="D29" i="1" s="1"/>
  <c r="D34" i="1" s="1"/>
  <c r="I36" i="1"/>
  <c r="I38" i="1" s="1"/>
  <c r="I39" i="1" s="1"/>
  <c r="D9" i="2"/>
  <c r="D52" i="2" s="1"/>
  <c r="D35" i="1" l="1"/>
  <c r="D36" i="1" s="1"/>
  <c r="C35" i="1"/>
  <c r="C36" i="1" s="1"/>
</calcChain>
</file>

<file path=xl/comments1.xml><?xml version="1.0" encoding="utf-8"?>
<comments xmlns="http://schemas.openxmlformats.org/spreadsheetml/2006/main">
  <authors>
    <author>Miessler-Kubanek, Robyn M</author>
  </authors>
  <commentList>
    <comment ref="G17" authorId="0">
      <text>
        <r>
          <rPr>
            <sz val="9"/>
            <color indexed="81"/>
            <rFont val="Tahoma"/>
            <family val="2"/>
          </rPr>
          <t>$10/hr for 4 providers for  20 total hours plus extra for background checks</t>
        </r>
      </text>
    </comment>
    <comment ref="H17" authorId="0">
      <text>
        <r>
          <rPr>
            <sz val="9"/>
            <color indexed="81"/>
            <rFont val="Tahoma"/>
            <family val="2"/>
          </rPr>
          <t>$10/hr for 4 providers for  20 total hours plus extra for background checks</t>
        </r>
      </text>
    </comment>
    <comment ref="I17" authorId="0">
      <text>
        <r>
          <rPr>
            <sz val="9"/>
            <color indexed="81"/>
            <rFont val="Tahoma"/>
            <family val="2"/>
          </rPr>
          <t>$10/hr for 4 providers for  20 total hours plus extra for background checks</t>
        </r>
      </text>
    </comment>
    <comment ref="G18" authorId="0">
      <text>
        <r>
          <rPr>
            <sz val="9"/>
            <color indexed="81"/>
            <rFont val="Tahoma"/>
            <family val="2"/>
          </rPr>
          <t>Budget expense to be paid towards PSD planning committee expenses.</t>
        </r>
      </text>
    </comment>
    <comment ref="H18" authorId="0">
      <text>
        <r>
          <rPr>
            <sz val="9"/>
            <color indexed="81"/>
            <rFont val="Tahoma"/>
            <family val="2"/>
          </rPr>
          <t>Budget expense to be paid towards PSD planning committee expenses.</t>
        </r>
      </text>
    </comment>
    <comment ref="I18" authorId="0">
      <text>
        <r>
          <rPr>
            <sz val="9"/>
            <color indexed="81"/>
            <rFont val="Tahoma"/>
            <family val="2"/>
          </rPr>
          <t>Budget expense to be paid towards PSD planning committee expenses.</t>
        </r>
      </text>
    </comment>
  </commentList>
</comments>
</file>

<file path=xl/sharedStrings.xml><?xml version="1.0" encoding="utf-8"?>
<sst xmlns="http://schemas.openxmlformats.org/spreadsheetml/2006/main" count="116" uniqueCount="102">
  <si>
    <t>TOTAL REGISTRATION</t>
  </si>
  <si>
    <t>RDA Scholarships</t>
  </si>
  <si>
    <t>Other Income</t>
  </si>
  <si>
    <t>Bookstore Income</t>
  </si>
  <si>
    <t xml:space="preserve">Exhibitor Income </t>
  </si>
  <si>
    <t>Extra Meals</t>
  </si>
  <si>
    <t>TOTAL Food &amp; Beverage</t>
  </si>
  <si>
    <t>Other Expenses</t>
  </si>
  <si>
    <t>Bookstore</t>
  </si>
  <si>
    <t>Entertainment</t>
  </si>
  <si>
    <t>TOTAL Other Expenses</t>
  </si>
  <si>
    <t>Name Tags</t>
  </si>
  <si>
    <t>Hospitality Room Packets</t>
  </si>
  <si>
    <t>Signs</t>
  </si>
  <si>
    <t>Speaker Arrangements</t>
  </si>
  <si>
    <t>Speaker Fees</t>
  </si>
  <si>
    <t>TOTAL Speaker Arrangements</t>
  </si>
  <si>
    <t>Children &amp; Youth Program</t>
  </si>
  <si>
    <t>TOTAL Children &amp; Youth Program</t>
  </si>
  <si>
    <t>TOTAL EXPENSES</t>
  </si>
  <si>
    <t>Childcare</t>
  </si>
  <si>
    <t>Food</t>
  </si>
  <si>
    <t>Rooms</t>
  </si>
  <si>
    <t>Transportation</t>
  </si>
  <si>
    <t>Budget</t>
  </si>
  <si>
    <t>SUMMARY</t>
  </si>
  <si>
    <t>2011 Conference - Des Moines</t>
  </si>
  <si>
    <t>Budget A</t>
  </si>
  <si>
    <t>Budget B</t>
  </si>
  <si>
    <t>300/30/30</t>
  </si>
  <si>
    <t>Adult/Young Adult/Children</t>
  </si>
  <si>
    <t>Youth through Con Process</t>
  </si>
  <si>
    <t>10 total</t>
  </si>
  <si>
    <t>A</t>
  </si>
  <si>
    <t>B</t>
  </si>
  <si>
    <t>30 per table x 24 available</t>
  </si>
  <si>
    <t>offset income dollar to dollar</t>
  </si>
  <si>
    <t>15 hours x $20/hour (for 2 staff)</t>
  </si>
  <si>
    <t>$10 per child</t>
  </si>
  <si>
    <t>n/a</t>
  </si>
  <si>
    <t>for Saturday after dinner</t>
  </si>
  <si>
    <t>$85 for conf meals; $115 for travel/Friday night meals</t>
  </si>
  <si>
    <t>$130 per adult (early registration fee)</t>
  </si>
  <si>
    <t>$75 per young adult</t>
  </si>
  <si>
    <t>$20 per child</t>
  </si>
  <si>
    <t>225/25/25</t>
  </si>
  <si>
    <t>Annual Conference Program Area</t>
  </si>
  <si>
    <t>Advertising</t>
  </si>
  <si>
    <t>Youth Program Supplies</t>
  </si>
  <si>
    <t>Incentive Bonus from CRCVB</t>
  </si>
  <si>
    <t>early regist. fee</t>
  </si>
  <si>
    <t>regular regist. fee</t>
  </si>
  <si>
    <t>Decorations</t>
  </si>
  <si>
    <t>Audio-Visual Equipment</t>
  </si>
  <si>
    <t>Snacks</t>
  </si>
  <si>
    <t>Registration</t>
  </si>
  <si>
    <t>Budget C</t>
  </si>
  <si>
    <t>(250 Adults)</t>
  </si>
  <si>
    <t>(275 Adults)</t>
  </si>
  <si>
    <t>(300 Adults)</t>
  </si>
  <si>
    <t>Adults</t>
  </si>
  <si>
    <t>Young Adults</t>
  </si>
  <si>
    <t>Youth 13-18</t>
  </si>
  <si>
    <t>Donations - Scholarships for 2013</t>
  </si>
  <si>
    <t>INCOME, 2013 Cedar Rapids LAC</t>
  </si>
  <si>
    <t>EXPENSES, 2013 Cedar Rapids LAC</t>
  </si>
  <si>
    <t>Infant/Toddler Care Supplies</t>
  </si>
  <si>
    <t>Children's Program Supplies</t>
  </si>
  <si>
    <t>Exhibit Table Rental</t>
  </si>
  <si>
    <t>(Only one honorarium, for Rev. Robinson; Rev. Jonasson is UUA)</t>
  </si>
  <si>
    <t xml:space="preserve">          Income</t>
  </si>
  <si>
    <t xml:space="preserve">          Expense</t>
  </si>
  <si>
    <t xml:space="preserve">          Income Over Expense</t>
  </si>
  <si>
    <t xml:space="preserve">          Proceeds to District</t>
  </si>
  <si>
    <t xml:space="preserve">          Proceeds to CRLAC</t>
  </si>
  <si>
    <t>Kids 12 &amp; under</t>
  </si>
  <si>
    <t>Conference Packets</t>
  </si>
  <si>
    <t>TOTAL OTHER INCOME</t>
  </si>
  <si>
    <t>(Banner hanging, $500 plus service charge and tax)</t>
  </si>
  <si>
    <t>Honorarium, Choir Director</t>
  </si>
  <si>
    <t>Catered Meals w/Marriott</t>
  </si>
  <si>
    <t>Celebration Cake</t>
  </si>
  <si>
    <t>Piano Rental</t>
  </si>
  <si>
    <t>Registration Fees</t>
  </si>
  <si>
    <t>($71.78/plate Saturday; $19.58/plate Sunday)</t>
  </si>
  <si>
    <t>(8 @ $25 per meal)</t>
  </si>
  <si>
    <t>(15 tables @ $40 rental)</t>
  </si>
  <si>
    <t>(Yamaha CP from West Music; 1 or 2 days)</t>
  </si>
  <si>
    <t>Snacks &amp; Coffee Service w/Marriott</t>
  </si>
  <si>
    <t>(25 tables @ $30 each plus service charge and tax)</t>
  </si>
  <si>
    <t>Adult Volunteers</t>
  </si>
  <si>
    <t>INCOME GRAND TOTAL</t>
  </si>
  <si>
    <t>Printing</t>
  </si>
  <si>
    <t>TOTAL Rentals</t>
  </si>
  <si>
    <t xml:space="preserve">TOTAL Printing </t>
  </si>
  <si>
    <t>Rentals</t>
  </si>
  <si>
    <t>Additional Room Rentals</t>
  </si>
  <si>
    <t>(Workshop rooms outside of Marriott, 0/1/2)</t>
  </si>
  <si>
    <t>(2 rooms @ $98+12% tax for 5 nights)</t>
  </si>
  <si>
    <t>Labor Charge, Marriott</t>
  </si>
  <si>
    <t>Prairiewoods Labyrinth</t>
  </si>
  <si>
    <t>(Canvas labyrinth for free activity 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</si>
</sst>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color indexed="81"/>
      <name val="Tahoma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u/>
      <sz val="11"/>
      <name val="Arial"/>
      <family val="2"/>
    </font>
    <font>
      <b/>
      <i/>
      <sz val="11"/>
      <name val="Arial"/>
      <family val="2"/>
    </font>
    <font>
      <u val="singleAccounting"/>
      <sz val="11"/>
      <name val="Arial"/>
      <family val="2"/>
    </font>
    <font>
      <sz val="11"/>
      <color theme="8" tint="-0.499984740745262"/>
      <name val="Arial"/>
      <family val="2"/>
    </font>
    <font>
      <sz val="11"/>
      <color theme="5" tint="-0.499984740745262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NumberFormat="1" applyFont="1" applyFill="1" applyBorder="1" applyAlignment="1"/>
    <xf numFmtId="0" fontId="6" fillId="0" borderId="0" xfId="0" applyFont="1"/>
    <xf numFmtId="0" fontId="2" fillId="0" borderId="0" xfId="0" applyFont="1"/>
    <xf numFmtId="44" fontId="6" fillId="0" borderId="1" xfId="2" applyFont="1" applyBorder="1"/>
    <xf numFmtId="0" fontId="7" fillId="0" borderId="0" xfId="0" applyFont="1"/>
    <xf numFmtId="4" fontId="8" fillId="0" borderId="0" xfId="0" applyNumberFormat="1" applyFont="1" applyAlignment="1">
      <alignment horizontal="center"/>
    </xf>
    <xf numFmtId="0" fontId="8" fillId="0" borderId="0" xfId="0" applyNumberFormat="1" applyFont="1" applyFill="1" applyBorder="1" applyAlignment="1"/>
    <xf numFmtId="0" fontId="8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top"/>
    </xf>
    <xf numFmtId="0" fontId="7" fillId="0" borderId="0" xfId="0" applyFont="1" applyAlignment="1">
      <alignment horizontal="center" wrapText="1"/>
    </xf>
    <xf numFmtId="0" fontId="7" fillId="0" borderId="0" xfId="0" applyNumberFormat="1" applyFont="1" applyFill="1" applyBorder="1" applyAlignment="1"/>
    <xf numFmtId="44" fontId="7" fillId="0" borderId="0" xfId="2" applyFont="1"/>
    <xf numFmtId="44" fontId="7" fillId="0" borderId="0" xfId="2" applyFont="1" applyFill="1"/>
    <xf numFmtId="44" fontId="7" fillId="0" borderId="0" xfId="0" applyNumberFormat="1" applyFont="1"/>
    <xf numFmtId="43" fontId="7" fillId="0" borderId="0" xfId="1" applyFont="1"/>
    <xf numFmtId="43" fontId="10" fillId="0" borderId="0" xfId="1" applyFont="1"/>
    <xf numFmtId="44" fontId="7" fillId="0" borderId="2" xfId="2" applyFont="1" applyFill="1" applyBorder="1"/>
    <xf numFmtId="0" fontId="7" fillId="0" borderId="0" xfId="0" applyFont="1" applyBorder="1"/>
    <xf numFmtId="43" fontId="7" fillId="0" borderId="0" xfId="1" applyFont="1" applyFill="1"/>
    <xf numFmtId="43" fontId="7" fillId="0" borderId="0" xfId="1" applyFont="1" applyAlignment="1">
      <alignment horizontal="center"/>
    </xf>
    <xf numFmtId="43" fontId="7" fillId="0" borderId="2" xfId="1" applyFont="1" applyFill="1" applyBorder="1"/>
    <xf numFmtId="43" fontId="7" fillId="0" borderId="0" xfId="1" applyFont="1" applyFill="1" applyBorder="1"/>
    <xf numFmtId="43" fontId="7" fillId="0" borderId="0" xfId="1" applyFont="1" applyFill="1" applyBorder="1" applyAlignment="1"/>
    <xf numFmtId="0" fontId="8" fillId="0" borderId="0" xfId="0" applyFont="1"/>
    <xf numFmtId="43" fontId="7" fillId="0" borderId="0" xfId="1" applyFont="1" applyBorder="1"/>
    <xf numFmtId="44" fontId="7" fillId="0" borderId="1" xfId="2" applyFont="1" applyBorder="1"/>
    <xf numFmtId="0" fontId="7" fillId="0" borderId="0" xfId="0" applyFont="1" applyAlignment="1">
      <alignment horizontal="right"/>
    </xf>
    <xf numFmtId="0" fontId="11" fillId="0" borderId="0" xfId="0" applyFont="1"/>
    <xf numFmtId="44" fontId="7" fillId="0" borderId="0" xfId="2" applyFont="1" applyBorder="1"/>
    <xf numFmtId="4" fontId="7" fillId="0" borderId="0" xfId="0" applyNumberFormat="1" applyFont="1" applyBorder="1"/>
    <xf numFmtId="4" fontId="7" fillId="0" borderId="0" xfId="0" applyNumberFormat="1" applyFont="1"/>
    <xf numFmtId="4" fontId="8" fillId="0" borderId="0" xfId="0" applyNumberFormat="1" applyFont="1" applyFill="1" applyBorder="1" applyAlignment="1"/>
    <xf numFmtId="4" fontId="7" fillId="0" borderId="0" xfId="0" applyNumberFormat="1" applyFont="1" applyFill="1" applyBorder="1" applyAlignment="1"/>
    <xf numFmtId="4" fontId="7" fillId="0" borderId="0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3" fontId="12" fillId="0" borderId="0" xfId="1" applyFont="1" applyFill="1" applyBorder="1" applyAlignment="1"/>
    <xf numFmtId="44" fontId="7" fillId="0" borderId="0" xfId="2" applyFont="1" applyFill="1" applyBorder="1" applyAlignment="1"/>
    <xf numFmtId="43" fontId="12" fillId="0" borderId="0" xfId="1" applyFont="1"/>
    <xf numFmtId="43" fontId="12" fillId="0" borderId="0" xfId="1" applyFont="1" applyAlignment="1">
      <alignment horizontal="center"/>
    </xf>
    <xf numFmtId="43" fontId="13" fillId="0" borderId="0" xfId="1" applyFont="1"/>
    <xf numFmtId="4" fontId="14" fillId="0" borderId="0" xfId="2" applyNumberFormat="1" applyFont="1"/>
    <xf numFmtId="0" fontId="15" fillId="0" borderId="0" xfId="0" applyFont="1"/>
    <xf numFmtId="0" fontId="11" fillId="0" borderId="0" xfId="0" applyNumberFormat="1" applyFont="1" applyFill="1" applyBorder="1" applyAlignment="1"/>
    <xf numFmtId="44" fontId="9" fillId="0" borderId="0" xfId="2" applyFont="1"/>
    <xf numFmtId="44" fontId="9" fillId="0" borderId="0" xfId="2" applyFont="1" applyFill="1"/>
    <xf numFmtId="44" fontId="2" fillId="0" borderId="3" xfId="2" applyFont="1" applyBorder="1"/>
    <xf numFmtId="43" fontId="7" fillId="0" borderId="0" xfId="1" applyFont="1" applyAlignment="1">
      <alignment horizontal="right"/>
    </xf>
    <xf numFmtId="43" fontId="12" fillId="0" borderId="0" xfId="1" applyFont="1" applyFill="1"/>
    <xf numFmtId="43" fontId="12" fillId="0" borderId="0" xfId="1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NumberFormat="1" applyFont="1" applyFill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88"/>
  <sheetViews>
    <sheetView workbookViewId="0"/>
  </sheetViews>
  <sheetFormatPr defaultRowHeight="14.25" x14ac:dyDescent="0.2"/>
  <cols>
    <col min="1" max="1" width="32.7109375" style="5" customWidth="1"/>
    <col min="2" max="2" width="9.140625" style="5"/>
    <col min="3" max="3" width="16" style="5" hidden="1" customWidth="1"/>
    <col min="4" max="4" width="18.42578125" style="5" hidden="1" customWidth="1"/>
    <col min="5" max="6" width="0" style="5" hidden="1" customWidth="1"/>
    <col min="7" max="9" width="14.7109375" style="5" customWidth="1"/>
    <col min="10" max="10" width="10" style="5" customWidth="1"/>
    <col min="11" max="11" width="9.85546875" style="5" bestFit="1" customWidth="1"/>
    <col min="12" max="12" width="9.140625" style="5"/>
    <col min="13" max="13" width="11.28515625" style="5" bestFit="1" customWidth="1"/>
    <col min="14" max="14" width="10.28515625" style="5" bestFit="1" customWidth="1"/>
    <col min="15" max="16384" width="9.140625" style="5"/>
  </cols>
  <sheetData>
    <row r="2" spans="1:14" ht="15" x14ac:dyDescent="0.25">
      <c r="C2" s="53" t="s">
        <v>26</v>
      </c>
      <c r="D2" s="53"/>
      <c r="G2" s="6"/>
      <c r="H2" s="6"/>
      <c r="I2" s="6"/>
    </row>
    <row r="3" spans="1:14" ht="18" x14ac:dyDescent="0.25">
      <c r="A3" s="1" t="s">
        <v>64</v>
      </c>
      <c r="C3" s="8" t="s">
        <v>27</v>
      </c>
      <c r="D3" s="8" t="s">
        <v>28</v>
      </c>
      <c r="G3" s="8"/>
      <c r="H3" s="8"/>
      <c r="I3" s="8"/>
    </row>
    <row r="4" spans="1:14" ht="15" x14ac:dyDescent="0.25">
      <c r="A4" s="7"/>
      <c r="C4" s="8" t="s">
        <v>45</v>
      </c>
      <c r="D4" s="8" t="s">
        <v>29</v>
      </c>
      <c r="E4" s="5" t="s">
        <v>30</v>
      </c>
      <c r="G4" s="9"/>
      <c r="H4" s="9"/>
      <c r="I4" s="9"/>
    </row>
    <row r="5" spans="1:14" ht="15" x14ac:dyDescent="0.25">
      <c r="A5" s="7" t="s">
        <v>55</v>
      </c>
      <c r="G5" s="8" t="s">
        <v>27</v>
      </c>
      <c r="H5" s="8" t="s">
        <v>28</v>
      </c>
      <c r="I5" s="8" t="s">
        <v>56</v>
      </c>
    </row>
    <row r="6" spans="1:14" ht="26.25" customHeight="1" x14ac:dyDescent="0.25">
      <c r="A6" s="7"/>
      <c r="G6" s="10" t="s">
        <v>57</v>
      </c>
      <c r="H6" s="10" t="s">
        <v>58</v>
      </c>
      <c r="I6" s="10" t="s">
        <v>59</v>
      </c>
      <c r="J6" s="11" t="s">
        <v>50</v>
      </c>
      <c r="K6" s="11" t="s">
        <v>51</v>
      </c>
    </row>
    <row r="7" spans="1:14" x14ac:dyDescent="0.2">
      <c r="A7" s="12" t="s">
        <v>60</v>
      </c>
      <c r="C7" s="13">
        <f>130*225</f>
        <v>29250</v>
      </c>
      <c r="D7" s="13">
        <f>300*130</f>
        <v>39000</v>
      </c>
      <c r="E7" s="5" t="s">
        <v>42</v>
      </c>
      <c r="G7" s="14">
        <f>(J7-((J7*0.022)+0.3))*210</f>
        <v>31770.899999999998</v>
      </c>
      <c r="H7" s="14">
        <f>(J7-((J7*0.022)+0.3))*235</f>
        <v>35553.15</v>
      </c>
      <c r="I7" s="14">
        <f>(J7-((J7*0.022)+0.3))*260</f>
        <v>39335.4</v>
      </c>
      <c r="J7" s="13">
        <v>155</v>
      </c>
      <c r="K7" s="15">
        <v>180</v>
      </c>
    </row>
    <row r="8" spans="1:14" x14ac:dyDescent="0.2">
      <c r="A8" s="12" t="s">
        <v>61</v>
      </c>
      <c r="C8" s="16">
        <f>75*25</f>
        <v>1875</v>
      </c>
      <c r="D8" s="16">
        <f>75*30</f>
        <v>2250</v>
      </c>
      <c r="E8" s="5" t="s">
        <v>43</v>
      </c>
      <c r="G8" s="14">
        <f>(J8-((J8*0.022)+0.3))*20</f>
        <v>2536.8000000000002</v>
      </c>
      <c r="H8" s="14">
        <f>(J8-((J8*0.022)+0.3))*20</f>
        <v>2536.8000000000002</v>
      </c>
      <c r="I8" s="14">
        <f>(J8-((J8*0.022)+0.3))*20</f>
        <v>2536.8000000000002</v>
      </c>
      <c r="J8" s="13">
        <v>130</v>
      </c>
      <c r="K8" s="15">
        <v>155</v>
      </c>
    </row>
    <row r="9" spans="1:14" x14ac:dyDescent="0.2">
      <c r="A9" s="12" t="s">
        <v>90</v>
      </c>
      <c r="C9" s="16">
        <v>0</v>
      </c>
      <c r="D9" s="16">
        <v>0</v>
      </c>
      <c r="E9" s="5" t="s">
        <v>31</v>
      </c>
      <c r="G9" s="14">
        <f>100*20</f>
        <v>2000</v>
      </c>
      <c r="H9" s="14">
        <f>100*20</f>
        <v>2000</v>
      </c>
      <c r="I9" s="14">
        <f>100*20</f>
        <v>2000</v>
      </c>
      <c r="J9" s="13">
        <v>100</v>
      </c>
      <c r="K9" s="15">
        <v>0</v>
      </c>
      <c r="M9" s="15"/>
      <c r="N9" s="15"/>
    </row>
    <row r="10" spans="1:14" x14ac:dyDescent="0.2">
      <c r="A10" s="12" t="s">
        <v>62</v>
      </c>
      <c r="C10" s="16"/>
      <c r="D10" s="16"/>
      <c r="G10" s="14">
        <f>(J10-((J10*0.022)+0.3))*12</f>
        <v>1052.6399999999999</v>
      </c>
      <c r="H10" s="14">
        <f>(J10-((J10*0.022)+0.3))*18</f>
        <v>1578.96</v>
      </c>
      <c r="I10" s="14">
        <f>(J10-((J10*0.022)+0.3))*24</f>
        <v>2105.2799999999997</v>
      </c>
      <c r="J10" s="13">
        <v>90</v>
      </c>
      <c r="K10" s="15">
        <v>85</v>
      </c>
    </row>
    <row r="11" spans="1:14" x14ac:dyDescent="0.2">
      <c r="A11" s="12" t="s">
        <v>75</v>
      </c>
      <c r="C11" s="17">
        <f>20*25</f>
        <v>500</v>
      </c>
      <c r="D11" s="17">
        <f>20*30</f>
        <v>600</v>
      </c>
      <c r="E11" s="5" t="s">
        <v>44</v>
      </c>
      <c r="G11" s="18">
        <f>(J11-((J11*0.022)+0.3))*12</f>
        <v>465.84000000000003</v>
      </c>
      <c r="H11" s="18">
        <f>(J11-((J11*0.022)+0.3))*12</f>
        <v>465.84000000000003</v>
      </c>
      <c r="I11" s="18">
        <f>(J11-((J11*0.022)+0.3))*12</f>
        <v>465.84000000000003</v>
      </c>
      <c r="J11" s="13">
        <v>40</v>
      </c>
      <c r="K11" s="15">
        <v>50</v>
      </c>
    </row>
    <row r="12" spans="1:14" x14ac:dyDescent="0.2">
      <c r="A12" s="19"/>
      <c r="C12" s="16"/>
      <c r="D12" s="16"/>
      <c r="G12" s="16"/>
      <c r="H12" s="16"/>
      <c r="I12" s="16"/>
    </row>
    <row r="13" spans="1:14" x14ac:dyDescent="0.2">
      <c r="A13" s="54" t="s">
        <v>0</v>
      </c>
      <c r="C13" s="13">
        <f>SUM(C7:C12)</f>
        <v>31625</v>
      </c>
      <c r="D13" s="13">
        <f>SUM(D7:D12)</f>
        <v>41850</v>
      </c>
      <c r="G13" s="48">
        <f>SUM(G7:G11)</f>
        <v>37826.179999999993</v>
      </c>
      <c r="H13" s="48">
        <f>SUM(H7:H11)</f>
        <v>42134.75</v>
      </c>
      <c r="I13" s="48">
        <f>SUM(I7:I11)</f>
        <v>46443.32</v>
      </c>
      <c r="N13" s="15"/>
    </row>
    <row r="14" spans="1:14" x14ac:dyDescent="0.2">
      <c r="A14" s="12"/>
      <c r="C14" s="16"/>
      <c r="D14" s="16"/>
      <c r="G14" s="20"/>
      <c r="H14" s="20"/>
      <c r="I14" s="20"/>
    </row>
    <row r="15" spans="1:14" x14ac:dyDescent="0.2">
      <c r="A15" s="12"/>
      <c r="C15" s="16"/>
      <c r="D15" s="16"/>
      <c r="G15" s="20"/>
      <c r="H15" s="20"/>
      <c r="I15" s="20"/>
    </row>
    <row r="16" spans="1:14" ht="15" x14ac:dyDescent="0.25">
      <c r="A16" s="7" t="s">
        <v>63</v>
      </c>
      <c r="C16" s="16"/>
      <c r="D16" s="16"/>
      <c r="G16" s="20"/>
      <c r="H16" s="20"/>
      <c r="I16" s="20"/>
    </row>
    <row r="17" spans="1:13" x14ac:dyDescent="0.2">
      <c r="A17" s="12" t="s">
        <v>1</v>
      </c>
      <c r="C17" s="21" t="s">
        <v>39</v>
      </c>
      <c r="D17" s="21" t="s">
        <v>39</v>
      </c>
      <c r="G17" s="20">
        <v>0</v>
      </c>
      <c r="H17" s="20">
        <v>0</v>
      </c>
      <c r="I17" s="20">
        <v>0</v>
      </c>
    </row>
    <row r="18" spans="1:13" x14ac:dyDescent="0.2">
      <c r="A18" s="12"/>
      <c r="C18" s="16"/>
      <c r="D18" s="16"/>
      <c r="G18" s="20"/>
      <c r="H18" s="20"/>
      <c r="I18" s="20"/>
    </row>
    <row r="19" spans="1:13" x14ac:dyDescent="0.2">
      <c r="A19" s="12"/>
      <c r="C19" s="16"/>
      <c r="D19" s="16"/>
      <c r="G19" s="16"/>
      <c r="H19" s="16"/>
      <c r="I19" s="16"/>
    </row>
    <row r="20" spans="1:13" ht="15" x14ac:dyDescent="0.25">
      <c r="A20" s="7" t="s">
        <v>2</v>
      </c>
      <c r="C20" s="16"/>
      <c r="D20" s="16"/>
      <c r="G20" s="16"/>
      <c r="H20" s="16"/>
      <c r="I20" s="16"/>
    </row>
    <row r="21" spans="1:13" x14ac:dyDescent="0.2">
      <c r="A21" s="12" t="s">
        <v>3</v>
      </c>
      <c r="C21" s="16">
        <v>2250</v>
      </c>
      <c r="D21" s="16">
        <v>2500</v>
      </c>
      <c r="G21" s="20">
        <v>1000</v>
      </c>
      <c r="H21" s="20">
        <v>1250</v>
      </c>
      <c r="I21" s="20">
        <v>1500</v>
      </c>
    </row>
    <row r="22" spans="1:13" x14ac:dyDescent="0.2">
      <c r="A22" s="12" t="s">
        <v>49</v>
      </c>
      <c r="C22" s="16"/>
      <c r="D22" s="16"/>
      <c r="G22" s="20">
        <v>500</v>
      </c>
      <c r="H22" s="20">
        <v>500</v>
      </c>
      <c r="I22" s="20">
        <v>500</v>
      </c>
    </row>
    <row r="23" spans="1:13" x14ac:dyDescent="0.2">
      <c r="A23" s="12" t="s">
        <v>4</v>
      </c>
      <c r="C23" s="16">
        <f>30*24</f>
        <v>720</v>
      </c>
      <c r="D23" s="16">
        <v>720</v>
      </c>
      <c r="E23" s="5" t="s">
        <v>35</v>
      </c>
      <c r="G23" s="20">
        <f>15*40</f>
        <v>600</v>
      </c>
      <c r="H23" s="20">
        <f>15*40</f>
        <v>600</v>
      </c>
      <c r="I23" s="20">
        <f>15*40</f>
        <v>600</v>
      </c>
      <c r="J23" s="5" t="s">
        <v>86</v>
      </c>
    </row>
    <row r="24" spans="1:13" x14ac:dyDescent="0.2">
      <c r="A24" s="12" t="s">
        <v>5</v>
      </c>
      <c r="C24" s="16">
        <v>300</v>
      </c>
      <c r="D24" s="16">
        <v>300</v>
      </c>
      <c r="E24" s="5" t="s">
        <v>32</v>
      </c>
      <c r="G24" s="22">
        <f>25*8</f>
        <v>200</v>
      </c>
      <c r="H24" s="22">
        <f>25*8</f>
        <v>200</v>
      </c>
      <c r="I24" s="22">
        <f>25*8</f>
        <v>200</v>
      </c>
      <c r="J24" s="5" t="s">
        <v>85</v>
      </c>
    </row>
    <row r="25" spans="1:13" x14ac:dyDescent="0.2">
      <c r="A25" s="12"/>
      <c r="C25" s="16"/>
      <c r="D25" s="16"/>
      <c r="G25" s="23"/>
      <c r="H25" s="23"/>
      <c r="I25" s="23"/>
    </row>
    <row r="26" spans="1:13" x14ac:dyDescent="0.2">
      <c r="A26" s="54" t="s">
        <v>77</v>
      </c>
      <c r="C26" s="13">
        <f>SUM(C20:C24)</f>
        <v>3270</v>
      </c>
      <c r="D26" s="13">
        <f>SUM(D20:D24)</f>
        <v>3520</v>
      </c>
      <c r="G26" s="47">
        <f>SUM(G16:G24)</f>
        <v>2300</v>
      </c>
      <c r="H26" s="47">
        <f>SUM(H16:H24)</f>
        <v>2550</v>
      </c>
      <c r="I26" s="47">
        <f>SUM(I16:I24)</f>
        <v>2800</v>
      </c>
    </row>
    <row r="27" spans="1:13" x14ac:dyDescent="0.2">
      <c r="A27" s="12"/>
      <c r="C27" s="16"/>
      <c r="D27" s="16"/>
      <c r="G27" s="24"/>
      <c r="H27" s="24"/>
      <c r="I27" s="24"/>
    </row>
    <row r="28" spans="1:13" ht="15" x14ac:dyDescent="0.25">
      <c r="A28" s="25"/>
      <c r="C28" s="16"/>
      <c r="D28" s="16"/>
      <c r="G28" s="26"/>
      <c r="H28" s="26"/>
      <c r="I28" s="26"/>
    </row>
    <row r="29" spans="1:13" ht="16.5" thickBot="1" x14ac:dyDescent="0.3">
      <c r="A29" s="3" t="s">
        <v>91</v>
      </c>
      <c r="B29" s="2"/>
      <c r="C29" s="4">
        <f>SUM(C13+C26)</f>
        <v>34895</v>
      </c>
      <c r="D29" s="4">
        <f>SUM(D13+D26)</f>
        <v>45370</v>
      </c>
      <c r="E29" s="2"/>
      <c r="F29" s="2"/>
      <c r="G29" s="49">
        <f>SUM(G13+G26)</f>
        <v>40126.179999999993</v>
      </c>
      <c r="H29" s="49">
        <f>SUM(H13+H26)</f>
        <v>44684.75</v>
      </c>
      <c r="I29" s="49">
        <f>SUM(I13+I26)</f>
        <v>49243.32</v>
      </c>
      <c r="L29" s="28"/>
      <c r="M29" s="15"/>
    </row>
    <row r="30" spans="1:13" ht="15" thickTop="1" x14ac:dyDescent="0.2">
      <c r="C30" s="16"/>
      <c r="D30" s="16"/>
      <c r="G30" s="16"/>
      <c r="H30" s="16"/>
      <c r="I30" s="16"/>
    </row>
    <row r="31" spans="1:13" x14ac:dyDescent="0.2">
      <c r="C31" s="16"/>
      <c r="D31" s="16"/>
      <c r="G31" s="16"/>
      <c r="H31" s="16"/>
      <c r="I31" s="16"/>
    </row>
    <row r="32" spans="1:13" x14ac:dyDescent="0.2">
      <c r="C32" s="16"/>
      <c r="D32" s="16"/>
      <c r="G32" s="16"/>
      <c r="H32" s="16"/>
      <c r="I32" s="16"/>
    </row>
    <row r="33" spans="1:9" ht="15" x14ac:dyDescent="0.25">
      <c r="A33" s="25" t="s">
        <v>25</v>
      </c>
      <c r="C33" s="16"/>
      <c r="D33" s="16"/>
      <c r="G33" s="26"/>
      <c r="H33" s="26"/>
      <c r="I33" s="26"/>
    </row>
    <row r="34" spans="1:9" x14ac:dyDescent="0.2">
      <c r="A34" s="29" t="s">
        <v>70</v>
      </c>
      <c r="B34" s="13"/>
      <c r="C34" s="13">
        <f>C29</f>
        <v>34895</v>
      </c>
      <c r="D34" s="13">
        <f>D29</f>
        <v>45370</v>
      </c>
      <c r="G34" s="30">
        <f>+G29</f>
        <v>40126.179999999993</v>
      </c>
      <c r="H34" s="30">
        <f>+H29</f>
        <v>44684.75</v>
      </c>
      <c r="I34" s="30">
        <f>+I29</f>
        <v>49243.32</v>
      </c>
    </row>
    <row r="35" spans="1:9" x14ac:dyDescent="0.2">
      <c r="A35" s="29" t="s">
        <v>71</v>
      </c>
      <c r="B35" s="13"/>
      <c r="C35" s="13" t="e">
        <f>Expenses!C52</f>
        <v>#REF!</v>
      </c>
      <c r="D35" s="13" t="e">
        <f>Expenses!D52</f>
        <v>#REF!</v>
      </c>
      <c r="G35" s="13">
        <f>Expenses!G52</f>
        <v>39995</v>
      </c>
      <c r="H35" s="13">
        <f>Expenses!H52</f>
        <v>44301</v>
      </c>
      <c r="I35" s="13">
        <f>Expenses!I52</f>
        <v>48477</v>
      </c>
    </row>
    <row r="36" spans="1:9" x14ac:dyDescent="0.2">
      <c r="A36" s="29" t="s">
        <v>72</v>
      </c>
      <c r="B36" s="13"/>
      <c r="C36" s="13" t="e">
        <f>C34-C35</f>
        <v>#REF!</v>
      </c>
      <c r="D36" s="13" t="e">
        <f>D34-D35</f>
        <v>#REF!</v>
      </c>
      <c r="G36" s="30">
        <f>+G34-G35</f>
        <v>131.17999999999302</v>
      </c>
      <c r="H36" s="30">
        <f>+H34-H35</f>
        <v>383.75</v>
      </c>
      <c r="I36" s="30">
        <f>+I34-I35</f>
        <v>766.31999999999971</v>
      </c>
    </row>
    <row r="37" spans="1:9" x14ac:dyDescent="0.2">
      <c r="A37" s="29"/>
      <c r="B37" s="13"/>
      <c r="C37" s="13"/>
      <c r="D37" s="13"/>
      <c r="G37" s="13"/>
      <c r="H37" s="13"/>
      <c r="I37" s="13"/>
    </row>
    <row r="38" spans="1:9" x14ac:dyDescent="0.2">
      <c r="A38" s="29" t="s">
        <v>73</v>
      </c>
      <c r="B38" s="13"/>
      <c r="C38" s="13"/>
      <c r="D38" s="13"/>
      <c r="G38" s="13">
        <f>G36/2</f>
        <v>65.589999999996508</v>
      </c>
      <c r="H38" s="13">
        <f t="shared" ref="H38:I38" si="0">H36/2</f>
        <v>191.875</v>
      </c>
      <c r="I38" s="13">
        <f t="shared" si="0"/>
        <v>383.15999999999985</v>
      </c>
    </row>
    <row r="39" spans="1:9" x14ac:dyDescent="0.2">
      <c r="A39" s="29" t="s">
        <v>74</v>
      </c>
      <c r="B39" s="13"/>
      <c r="C39" s="13"/>
      <c r="D39" s="13"/>
      <c r="G39" s="13">
        <f>G38</f>
        <v>65.589999999996508</v>
      </c>
      <c r="H39" s="13">
        <f>H38</f>
        <v>191.875</v>
      </c>
      <c r="I39" s="13">
        <f>I38</f>
        <v>383.15999999999985</v>
      </c>
    </row>
    <row r="40" spans="1:9" x14ac:dyDescent="0.2">
      <c r="C40" s="16"/>
      <c r="D40" s="16"/>
      <c r="G40" s="16"/>
      <c r="H40" s="16"/>
      <c r="I40" s="16"/>
    </row>
    <row r="41" spans="1:9" x14ac:dyDescent="0.2">
      <c r="C41" s="16"/>
      <c r="D41" s="16"/>
      <c r="G41" s="16"/>
      <c r="H41" s="16"/>
      <c r="I41" s="16"/>
    </row>
    <row r="42" spans="1:9" x14ac:dyDescent="0.2">
      <c r="C42" s="16"/>
      <c r="D42" s="16"/>
      <c r="G42" s="16"/>
      <c r="H42" s="16"/>
      <c r="I42" s="16"/>
    </row>
    <row r="43" spans="1:9" x14ac:dyDescent="0.2">
      <c r="C43" s="16"/>
      <c r="D43" s="16"/>
      <c r="G43" s="16"/>
      <c r="H43" s="16"/>
      <c r="I43" s="16"/>
    </row>
    <row r="44" spans="1:9" x14ac:dyDescent="0.2">
      <c r="C44" s="16"/>
      <c r="D44" s="16"/>
      <c r="G44" s="16"/>
      <c r="H44" s="16"/>
      <c r="I44" s="16"/>
    </row>
    <row r="45" spans="1:9" x14ac:dyDescent="0.2">
      <c r="C45" s="16"/>
      <c r="D45" s="16"/>
      <c r="G45" s="16"/>
      <c r="H45" s="16"/>
      <c r="I45" s="16"/>
    </row>
    <row r="46" spans="1:9" x14ac:dyDescent="0.2">
      <c r="C46" s="16"/>
      <c r="D46" s="16"/>
      <c r="G46" s="16"/>
      <c r="H46" s="16"/>
      <c r="I46" s="16"/>
    </row>
    <row r="47" spans="1:9" x14ac:dyDescent="0.2">
      <c r="C47" s="16"/>
      <c r="D47" s="16"/>
      <c r="G47" s="16"/>
      <c r="H47" s="16"/>
      <c r="I47" s="16"/>
    </row>
    <row r="48" spans="1:9" x14ac:dyDescent="0.2">
      <c r="C48" s="16"/>
      <c r="D48" s="16"/>
      <c r="G48" s="16"/>
      <c r="H48" s="16"/>
      <c r="I48" s="16"/>
    </row>
    <row r="49" spans="3:9" x14ac:dyDescent="0.2">
      <c r="C49" s="16"/>
      <c r="D49" s="16"/>
      <c r="G49" s="16"/>
      <c r="H49" s="16"/>
      <c r="I49" s="16"/>
    </row>
    <row r="50" spans="3:9" x14ac:dyDescent="0.2">
      <c r="C50" s="16"/>
      <c r="D50" s="16"/>
      <c r="G50" s="16"/>
      <c r="H50" s="16"/>
      <c r="I50" s="16"/>
    </row>
    <row r="51" spans="3:9" x14ac:dyDescent="0.2">
      <c r="C51" s="16"/>
      <c r="D51" s="16"/>
      <c r="G51" s="16"/>
      <c r="H51" s="16"/>
      <c r="I51" s="16"/>
    </row>
    <row r="52" spans="3:9" x14ac:dyDescent="0.2">
      <c r="C52" s="16"/>
      <c r="D52" s="16"/>
      <c r="G52" s="16"/>
      <c r="H52" s="16"/>
      <c r="I52" s="16"/>
    </row>
    <row r="53" spans="3:9" x14ac:dyDescent="0.2">
      <c r="C53" s="16"/>
      <c r="D53" s="16"/>
      <c r="G53" s="16"/>
      <c r="H53" s="16"/>
      <c r="I53" s="16"/>
    </row>
    <row r="54" spans="3:9" x14ac:dyDescent="0.2">
      <c r="C54" s="16"/>
      <c r="D54" s="16"/>
      <c r="G54" s="16"/>
      <c r="H54" s="16"/>
      <c r="I54" s="16"/>
    </row>
    <row r="55" spans="3:9" x14ac:dyDescent="0.2">
      <c r="C55" s="16"/>
      <c r="D55" s="16"/>
      <c r="G55" s="16"/>
      <c r="H55" s="16"/>
      <c r="I55" s="16"/>
    </row>
    <row r="56" spans="3:9" x14ac:dyDescent="0.2">
      <c r="C56" s="16"/>
      <c r="D56" s="16"/>
      <c r="G56" s="16"/>
      <c r="H56" s="16"/>
      <c r="I56" s="16"/>
    </row>
    <row r="57" spans="3:9" x14ac:dyDescent="0.2">
      <c r="C57" s="16"/>
      <c r="D57" s="16"/>
    </row>
    <row r="58" spans="3:9" x14ac:dyDescent="0.2">
      <c r="C58" s="16"/>
      <c r="D58" s="16"/>
    </row>
    <row r="59" spans="3:9" x14ac:dyDescent="0.2">
      <c r="C59" s="16"/>
      <c r="D59" s="16"/>
    </row>
    <row r="60" spans="3:9" x14ac:dyDescent="0.2">
      <c r="C60" s="16"/>
      <c r="D60" s="16"/>
    </row>
    <row r="61" spans="3:9" x14ac:dyDescent="0.2">
      <c r="C61" s="16"/>
      <c r="D61" s="16"/>
    </row>
    <row r="62" spans="3:9" x14ac:dyDescent="0.2">
      <c r="C62" s="16"/>
      <c r="D62" s="16"/>
    </row>
    <row r="63" spans="3:9" x14ac:dyDescent="0.2">
      <c r="C63" s="16"/>
      <c r="D63" s="16"/>
    </row>
    <row r="64" spans="3:9" x14ac:dyDescent="0.2">
      <c r="C64" s="16"/>
      <c r="D64" s="16"/>
    </row>
    <row r="65" spans="3:4" x14ac:dyDescent="0.2">
      <c r="C65" s="16"/>
      <c r="D65" s="16"/>
    </row>
    <row r="66" spans="3:4" x14ac:dyDescent="0.2">
      <c r="C66" s="16"/>
      <c r="D66" s="16"/>
    </row>
    <row r="67" spans="3:4" x14ac:dyDescent="0.2">
      <c r="C67" s="16"/>
      <c r="D67" s="16"/>
    </row>
    <row r="68" spans="3:4" x14ac:dyDescent="0.2">
      <c r="C68" s="16"/>
      <c r="D68" s="16"/>
    </row>
    <row r="69" spans="3:4" x14ac:dyDescent="0.2">
      <c r="C69" s="16"/>
      <c r="D69" s="16"/>
    </row>
    <row r="70" spans="3:4" x14ac:dyDescent="0.2">
      <c r="C70" s="16"/>
      <c r="D70" s="16"/>
    </row>
    <row r="71" spans="3:4" x14ac:dyDescent="0.2">
      <c r="C71" s="16"/>
      <c r="D71" s="16"/>
    </row>
    <row r="72" spans="3:4" x14ac:dyDescent="0.2">
      <c r="C72" s="16"/>
      <c r="D72" s="16"/>
    </row>
    <row r="73" spans="3:4" x14ac:dyDescent="0.2">
      <c r="C73" s="16"/>
      <c r="D73" s="16"/>
    </row>
    <row r="74" spans="3:4" x14ac:dyDescent="0.2">
      <c r="C74" s="16"/>
      <c r="D74" s="16"/>
    </row>
    <row r="75" spans="3:4" x14ac:dyDescent="0.2">
      <c r="C75" s="16"/>
      <c r="D75" s="16"/>
    </row>
    <row r="76" spans="3:4" x14ac:dyDescent="0.2">
      <c r="C76" s="16"/>
      <c r="D76" s="16"/>
    </row>
    <row r="77" spans="3:4" x14ac:dyDescent="0.2">
      <c r="C77" s="16"/>
      <c r="D77" s="16"/>
    </row>
    <row r="78" spans="3:4" x14ac:dyDescent="0.2">
      <c r="C78" s="16"/>
      <c r="D78" s="16"/>
    </row>
    <row r="79" spans="3:4" x14ac:dyDescent="0.2">
      <c r="C79" s="16"/>
      <c r="D79" s="16"/>
    </row>
    <row r="80" spans="3:4" x14ac:dyDescent="0.2">
      <c r="C80" s="16"/>
      <c r="D80" s="16"/>
    </row>
    <row r="81" spans="3:4" x14ac:dyDescent="0.2">
      <c r="C81" s="16"/>
      <c r="D81" s="16"/>
    </row>
    <row r="82" spans="3:4" x14ac:dyDescent="0.2">
      <c r="C82" s="16"/>
      <c r="D82" s="16"/>
    </row>
    <row r="83" spans="3:4" x14ac:dyDescent="0.2">
      <c r="C83" s="16"/>
      <c r="D83" s="16"/>
    </row>
    <row r="84" spans="3:4" x14ac:dyDescent="0.2">
      <c r="C84" s="16"/>
      <c r="D84" s="16"/>
    </row>
    <row r="85" spans="3:4" x14ac:dyDescent="0.2">
      <c r="C85" s="16"/>
      <c r="D85" s="16"/>
    </row>
    <row r="86" spans="3:4" x14ac:dyDescent="0.2">
      <c r="C86" s="16"/>
      <c r="D86" s="16"/>
    </row>
    <row r="87" spans="3:4" x14ac:dyDescent="0.2">
      <c r="C87" s="16"/>
      <c r="D87" s="16"/>
    </row>
    <row r="88" spans="3:4" x14ac:dyDescent="0.2">
      <c r="C88" s="16"/>
      <c r="D88" s="16"/>
    </row>
    <row r="89" spans="3:4" x14ac:dyDescent="0.2">
      <c r="C89" s="16"/>
      <c r="D89" s="16"/>
    </row>
    <row r="90" spans="3:4" x14ac:dyDescent="0.2">
      <c r="C90" s="16"/>
      <c r="D90" s="16"/>
    </row>
    <row r="91" spans="3:4" x14ac:dyDescent="0.2">
      <c r="C91" s="16"/>
      <c r="D91" s="16"/>
    </row>
    <row r="92" spans="3:4" x14ac:dyDescent="0.2">
      <c r="C92" s="16"/>
      <c r="D92" s="16"/>
    </row>
    <row r="93" spans="3:4" x14ac:dyDescent="0.2">
      <c r="C93" s="16"/>
      <c r="D93" s="16"/>
    </row>
    <row r="94" spans="3:4" x14ac:dyDescent="0.2">
      <c r="C94" s="16"/>
      <c r="D94" s="16"/>
    </row>
    <row r="95" spans="3:4" x14ac:dyDescent="0.2">
      <c r="C95" s="16"/>
      <c r="D95" s="16"/>
    </row>
    <row r="96" spans="3:4" x14ac:dyDescent="0.2">
      <c r="C96" s="16"/>
      <c r="D96" s="16"/>
    </row>
    <row r="97" spans="3:4" x14ac:dyDescent="0.2">
      <c r="C97" s="16"/>
      <c r="D97" s="16"/>
    </row>
    <row r="98" spans="3:4" x14ac:dyDescent="0.2">
      <c r="C98" s="16"/>
      <c r="D98" s="16"/>
    </row>
    <row r="99" spans="3:4" x14ac:dyDescent="0.2">
      <c r="C99" s="16"/>
      <c r="D99" s="16"/>
    </row>
    <row r="100" spans="3:4" x14ac:dyDescent="0.2">
      <c r="C100" s="16"/>
      <c r="D100" s="16"/>
    </row>
    <row r="101" spans="3:4" x14ac:dyDescent="0.2">
      <c r="C101" s="16"/>
      <c r="D101" s="16"/>
    </row>
    <row r="102" spans="3:4" x14ac:dyDescent="0.2">
      <c r="C102" s="16"/>
      <c r="D102" s="16"/>
    </row>
    <row r="103" spans="3:4" x14ac:dyDescent="0.2">
      <c r="C103" s="16"/>
      <c r="D103" s="16"/>
    </row>
    <row r="104" spans="3:4" x14ac:dyDescent="0.2">
      <c r="C104" s="16"/>
      <c r="D104" s="16"/>
    </row>
    <row r="105" spans="3:4" x14ac:dyDescent="0.2">
      <c r="C105" s="16"/>
      <c r="D105" s="16"/>
    </row>
    <row r="106" spans="3:4" x14ac:dyDescent="0.2">
      <c r="C106" s="16"/>
      <c r="D106" s="16"/>
    </row>
    <row r="107" spans="3:4" x14ac:dyDescent="0.2">
      <c r="C107" s="16"/>
      <c r="D107" s="16"/>
    </row>
    <row r="108" spans="3:4" x14ac:dyDescent="0.2">
      <c r="C108" s="16"/>
      <c r="D108" s="16"/>
    </row>
    <row r="109" spans="3:4" x14ac:dyDescent="0.2">
      <c r="C109" s="16"/>
      <c r="D109" s="16"/>
    </row>
    <row r="110" spans="3:4" x14ac:dyDescent="0.2">
      <c r="C110" s="16"/>
      <c r="D110" s="16"/>
    </row>
    <row r="111" spans="3:4" x14ac:dyDescent="0.2">
      <c r="C111" s="16"/>
      <c r="D111" s="16"/>
    </row>
    <row r="112" spans="3:4" x14ac:dyDescent="0.2">
      <c r="C112" s="16"/>
      <c r="D112" s="16"/>
    </row>
    <row r="113" spans="3:4" x14ac:dyDescent="0.2">
      <c r="C113" s="16"/>
      <c r="D113" s="16"/>
    </row>
    <row r="114" spans="3:4" x14ac:dyDescent="0.2">
      <c r="C114" s="16"/>
      <c r="D114" s="16"/>
    </row>
    <row r="115" spans="3:4" x14ac:dyDescent="0.2">
      <c r="C115" s="16"/>
      <c r="D115" s="16"/>
    </row>
    <row r="116" spans="3:4" x14ac:dyDescent="0.2">
      <c r="C116" s="16"/>
      <c r="D116" s="16"/>
    </row>
    <row r="117" spans="3:4" x14ac:dyDescent="0.2">
      <c r="C117" s="16"/>
      <c r="D117" s="16"/>
    </row>
    <row r="118" spans="3:4" x14ac:dyDescent="0.2">
      <c r="C118" s="16"/>
      <c r="D118" s="16"/>
    </row>
    <row r="119" spans="3:4" x14ac:dyDescent="0.2">
      <c r="C119" s="16"/>
      <c r="D119" s="16"/>
    </row>
    <row r="120" spans="3:4" x14ac:dyDescent="0.2">
      <c r="C120" s="16"/>
      <c r="D120" s="16"/>
    </row>
    <row r="121" spans="3:4" x14ac:dyDescent="0.2">
      <c r="C121" s="16"/>
      <c r="D121" s="16"/>
    </row>
    <row r="122" spans="3:4" x14ac:dyDescent="0.2">
      <c r="C122" s="16"/>
      <c r="D122" s="16"/>
    </row>
    <row r="123" spans="3:4" x14ac:dyDescent="0.2">
      <c r="C123" s="16"/>
      <c r="D123" s="16"/>
    </row>
    <row r="124" spans="3:4" x14ac:dyDescent="0.2">
      <c r="C124" s="16"/>
      <c r="D124" s="16"/>
    </row>
    <row r="125" spans="3:4" x14ac:dyDescent="0.2">
      <c r="C125" s="16"/>
      <c r="D125" s="16"/>
    </row>
    <row r="126" spans="3:4" x14ac:dyDescent="0.2">
      <c r="C126" s="16"/>
      <c r="D126" s="16"/>
    </row>
    <row r="127" spans="3:4" x14ac:dyDescent="0.2">
      <c r="C127" s="16"/>
      <c r="D127" s="16"/>
    </row>
    <row r="128" spans="3:4" x14ac:dyDescent="0.2">
      <c r="C128" s="16"/>
      <c r="D128" s="16"/>
    </row>
    <row r="129" spans="3:4" x14ac:dyDescent="0.2">
      <c r="C129" s="16"/>
      <c r="D129" s="16"/>
    </row>
    <row r="130" spans="3:4" x14ac:dyDescent="0.2">
      <c r="C130" s="16"/>
      <c r="D130" s="16"/>
    </row>
    <row r="131" spans="3:4" x14ac:dyDescent="0.2">
      <c r="C131" s="16"/>
      <c r="D131" s="16"/>
    </row>
    <row r="132" spans="3:4" x14ac:dyDescent="0.2">
      <c r="C132" s="16"/>
      <c r="D132" s="16"/>
    </row>
    <row r="133" spans="3:4" x14ac:dyDescent="0.2">
      <c r="C133" s="16"/>
      <c r="D133" s="16"/>
    </row>
    <row r="134" spans="3:4" x14ac:dyDescent="0.2">
      <c r="C134" s="16"/>
      <c r="D134" s="16"/>
    </row>
    <row r="135" spans="3:4" x14ac:dyDescent="0.2">
      <c r="C135" s="16"/>
      <c r="D135" s="16"/>
    </row>
    <row r="136" spans="3:4" x14ac:dyDescent="0.2">
      <c r="C136" s="16"/>
      <c r="D136" s="16"/>
    </row>
    <row r="137" spans="3:4" x14ac:dyDescent="0.2">
      <c r="C137" s="16"/>
      <c r="D137" s="16"/>
    </row>
    <row r="138" spans="3:4" x14ac:dyDescent="0.2">
      <c r="C138" s="16"/>
      <c r="D138" s="16"/>
    </row>
    <row r="139" spans="3:4" x14ac:dyDescent="0.2">
      <c r="C139" s="16"/>
      <c r="D139" s="16"/>
    </row>
    <row r="140" spans="3:4" x14ac:dyDescent="0.2">
      <c r="C140" s="16"/>
      <c r="D140" s="16"/>
    </row>
    <row r="141" spans="3:4" x14ac:dyDescent="0.2">
      <c r="C141" s="16"/>
      <c r="D141" s="16"/>
    </row>
    <row r="142" spans="3:4" x14ac:dyDescent="0.2">
      <c r="C142" s="16"/>
      <c r="D142" s="16"/>
    </row>
    <row r="143" spans="3:4" x14ac:dyDescent="0.2">
      <c r="C143" s="16"/>
      <c r="D143" s="16"/>
    </row>
    <row r="144" spans="3:4" x14ac:dyDescent="0.2">
      <c r="C144" s="16"/>
      <c r="D144" s="16"/>
    </row>
    <row r="145" spans="3:4" x14ac:dyDescent="0.2">
      <c r="C145" s="16"/>
      <c r="D145" s="16"/>
    </row>
    <row r="146" spans="3:4" x14ac:dyDescent="0.2">
      <c r="C146" s="16"/>
      <c r="D146" s="16"/>
    </row>
    <row r="147" spans="3:4" x14ac:dyDescent="0.2">
      <c r="C147" s="16"/>
      <c r="D147" s="16"/>
    </row>
    <row r="148" spans="3:4" x14ac:dyDescent="0.2">
      <c r="C148" s="16"/>
      <c r="D148" s="16"/>
    </row>
    <row r="149" spans="3:4" x14ac:dyDescent="0.2">
      <c r="C149" s="16"/>
      <c r="D149" s="16"/>
    </row>
    <row r="150" spans="3:4" x14ac:dyDescent="0.2">
      <c r="C150" s="16"/>
      <c r="D150" s="16"/>
    </row>
    <row r="151" spans="3:4" x14ac:dyDescent="0.2">
      <c r="C151" s="16"/>
      <c r="D151" s="16"/>
    </row>
    <row r="152" spans="3:4" x14ac:dyDescent="0.2">
      <c r="C152" s="16"/>
      <c r="D152" s="16"/>
    </row>
    <row r="153" spans="3:4" x14ac:dyDescent="0.2">
      <c r="C153" s="16"/>
      <c r="D153" s="16"/>
    </row>
    <row r="154" spans="3:4" x14ac:dyDescent="0.2">
      <c r="C154" s="16"/>
      <c r="D154" s="16"/>
    </row>
    <row r="155" spans="3:4" x14ac:dyDescent="0.2">
      <c r="C155" s="16"/>
      <c r="D155" s="16"/>
    </row>
    <row r="156" spans="3:4" x14ac:dyDescent="0.2">
      <c r="C156" s="16"/>
      <c r="D156" s="16"/>
    </row>
    <row r="157" spans="3:4" x14ac:dyDescent="0.2">
      <c r="C157" s="16"/>
      <c r="D157" s="16"/>
    </row>
    <row r="158" spans="3:4" x14ac:dyDescent="0.2">
      <c r="C158" s="16"/>
      <c r="D158" s="16"/>
    </row>
    <row r="159" spans="3:4" x14ac:dyDescent="0.2">
      <c r="C159" s="16"/>
      <c r="D159" s="16"/>
    </row>
    <row r="160" spans="3:4" x14ac:dyDescent="0.2">
      <c r="C160" s="16"/>
      <c r="D160" s="16"/>
    </row>
    <row r="161" spans="3:4" x14ac:dyDescent="0.2">
      <c r="C161" s="16"/>
      <c r="D161" s="16"/>
    </row>
    <row r="162" spans="3:4" x14ac:dyDescent="0.2">
      <c r="C162" s="16"/>
      <c r="D162" s="16"/>
    </row>
    <row r="163" spans="3:4" x14ac:dyDescent="0.2">
      <c r="C163" s="16"/>
      <c r="D163" s="16"/>
    </row>
    <row r="164" spans="3:4" x14ac:dyDescent="0.2">
      <c r="C164" s="16"/>
      <c r="D164" s="16"/>
    </row>
    <row r="165" spans="3:4" x14ac:dyDescent="0.2">
      <c r="C165" s="16"/>
      <c r="D165" s="16"/>
    </row>
    <row r="166" spans="3:4" x14ac:dyDescent="0.2">
      <c r="C166" s="16"/>
      <c r="D166" s="16"/>
    </row>
    <row r="167" spans="3:4" x14ac:dyDescent="0.2">
      <c r="C167" s="16"/>
      <c r="D167" s="16"/>
    </row>
    <row r="168" spans="3:4" x14ac:dyDescent="0.2">
      <c r="C168" s="16"/>
      <c r="D168" s="16"/>
    </row>
    <row r="169" spans="3:4" x14ac:dyDescent="0.2">
      <c r="C169" s="16"/>
      <c r="D169" s="16"/>
    </row>
    <row r="170" spans="3:4" x14ac:dyDescent="0.2">
      <c r="C170" s="16"/>
      <c r="D170" s="16"/>
    </row>
    <row r="171" spans="3:4" x14ac:dyDescent="0.2">
      <c r="C171" s="16"/>
      <c r="D171" s="16"/>
    </row>
    <row r="172" spans="3:4" x14ac:dyDescent="0.2">
      <c r="C172" s="16"/>
      <c r="D172" s="16"/>
    </row>
    <row r="173" spans="3:4" x14ac:dyDescent="0.2">
      <c r="C173" s="16"/>
      <c r="D173" s="16"/>
    </row>
    <row r="174" spans="3:4" x14ac:dyDescent="0.2">
      <c r="C174" s="16"/>
      <c r="D174" s="16"/>
    </row>
    <row r="175" spans="3:4" x14ac:dyDescent="0.2">
      <c r="C175" s="16"/>
      <c r="D175" s="16"/>
    </row>
    <row r="176" spans="3:4" x14ac:dyDescent="0.2">
      <c r="C176" s="16"/>
      <c r="D176" s="16"/>
    </row>
    <row r="177" spans="3:4" x14ac:dyDescent="0.2">
      <c r="C177" s="16"/>
      <c r="D177" s="16"/>
    </row>
    <row r="178" spans="3:4" x14ac:dyDescent="0.2">
      <c r="C178" s="16"/>
      <c r="D178" s="16"/>
    </row>
    <row r="179" spans="3:4" x14ac:dyDescent="0.2">
      <c r="C179" s="16"/>
      <c r="D179" s="16"/>
    </row>
    <row r="180" spans="3:4" x14ac:dyDescent="0.2">
      <c r="C180" s="16"/>
      <c r="D180" s="16"/>
    </row>
    <row r="181" spans="3:4" x14ac:dyDescent="0.2">
      <c r="C181" s="16"/>
      <c r="D181" s="16"/>
    </row>
    <row r="182" spans="3:4" x14ac:dyDescent="0.2">
      <c r="C182" s="16"/>
      <c r="D182" s="16"/>
    </row>
    <row r="183" spans="3:4" x14ac:dyDescent="0.2">
      <c r="C183" s="16"/>
      <c r="D183" s="16"/>
    </row>
    <row r="184" spans="3:4" x14ac:dyDescent="0.2">
      <c r="C184" s="16"/>
      <c r="D184" s="16"/>
    </row>
    <row r="185" spans="3:4" x14ac:dyDescent="0.2">
      <c r="C185" s="16"/>
      <c r="D185" s="16"/>
    </row>
    <row r="186" spans="3:4" x14ac:dyDescent="0.2">
      <c r="C186" s="16"/>
      <c r="D186" s="16"/>
    </row>
    <row r="187" spans="3:4" x14ac:dyDescent="0.2">
      <c r="C187" s="16"/>
      <c r="D187" s="16"/>
    </row>
    <row r="188" spans="3:4" x14ac:dyDescent="0.2">
      <c r="C188" s="16"/>
      <c r="D188" s="16"/>
    </row>
  </sheetData>
  <mergeCells count="1">
    <mergeCell ref="C2:D2"/>
  </mergeCells>
  <phoneticPr fontId="3" type="noConversion"/>
  <pageMargins left="0.75" right="0.75" top="1" bottom="1" header="0.5" footer="0.5"/>
  <pageSetup scale="95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7"/>
  <sheetViews>
    <sheetView tabSelected="1" workbookViewId="0"/>
  </sheetViews>
  <sheetFormatPr defaultRowHeight="14.25" x14ac:dyDescent="0.2"/>
  <cols>
    <col min="1" max="1" width="32.7109375" style="5" customWidth="1"/>
    <col min="2" max="2" width="10.42578125" style="31" hidden="1" customWidth="1"/>
    <col min="3" max="3" width="17.5703125" style="5" hidden="1" customWidth="1"/>
    <col min="4" max="4" width="18.42578125" style="5" hidden="1" customWidth="1"/>
    <col min="5" max="5" width="11.42578125" style="32" hidden="1" customWidth="1"/>
    <col min="6" max="6" width="9.140625" style="32"/>
    <col min="7" max="9" width="14.7109375" style="32" customWidth="1"/>
    <col min="10" max="10" width="9.140625" style="32"/>
    <col min="11" max="11" width="13.7109375" style="32" customWidth="1"/>
    <col min="12" max="13" width="13.7109375" style="5" customWidth="1"/>
    <col min="14" max="16384" width="9.140625" style="5"/>
  </cols>
  <sheetData>
    <row r="1" spans="1:12" ht="15" x14ac:dyDescent="0.25">
      <c r="C1" s="53" t="s">
        <v>26</v>
      </c>
      <c r="D1" s="53"/>
      <c r="G1" s="6"/>
      <c r="H1" s="6"/>
      <c r="I1" s="6"/>
    </row>
    <row r="2" spans="1:12" ht="15" x14ac:dyDescent="0.25">
      <c r="C2" s="8" t="s">
        <v>24</v>
      </c>
      <c r="D2" s="8" t="s">
        <v>24</v>
      </c>
      <c r="G2" s="8"/>
      <c r="H2" s="8"/>
      <c r="I2" s="8"/>
    </row>
    <row r="3" spans="1:12" ht="18" x14ac:dyDescent="0.25">
      <c r="A3" s="1" t="s">
        <v>65</v>
      </c>
      <c r="B3" s="33"/>
      <c r="C3" s="8" t="s">
        <v>33</v>
      </c>
      <c r="D3" s="8" t="s">
        <v>34</v>
      </c>
      <c r="G3" s="9"/>
      <c r="H3" s="9"/>
      <c r="I3" s="9"/>
    </row>
    <row r="4" spans="1:12" ht="15" x14ac:dyDescent="0.25">
      <c r="A4" s="7"/>
      <c r="B4" s="34"/>
      <c r="C4" s="5" t="s">
        <v>45</v>
      </c>
      <c r="D4" s="5" t="s">
        <v>29</v>
      </c>
      <c r="E4" s="5" t="s">
        <v>30</v>
      </c>
    </row>
    <row r="5" spans="1:12" ht="15" x14ac:dyDescent="0.25">
      <c r="A5" s="7" t="s">
        <v>21</v>
      </c>
      <c r="B5" s="5"/>
      <c r="E5" s="5"/>
      <c r="F5" s="5"/>
      <c r="G5" s="8" t="s">
        <v>27</v>
      </c>
      <c r="H5" s="8" t="s">
        <v>28</v>
      </c>
      <c r="I5" s="8" t="s">
        <v>56</v>
      </c>
      <c r="J5" s="5"/>
      <c r="K5" s="5"/>
    </row>
    <row r="6" spans="1:12" x14ac:dyDescent="0.2">
      <c r="A6" s="12" t="s">
        <v>80</v>
      </c>
      <c r="B6" s="5"/>
      <c r="E6" s="5"/>
      <c r="F6" s="5"/>
      <c r="G6" s="50">
        <f>22840-1134</f>
        <v>21706</v>
      </c>
      <c r="H6" s="50">
        <f>25124-1242</f>
        <v>23882</v>
      </c>
      <c r="I6" s="50">
        <f>27408-1350</f>
        <v>26058</v>
      </c>
      <c r="J6" s="5" t="s">
        <v>84</v>
      </c>
      <c r="K6" s="5"/>
    </row>
    <row r="7" spans="1:12" x14ac:dyDescent="0.2">
      <c r="A7" s="12" t="s">
        <v>88</v>
      </c>
      <c r="B7" s="5"/>
      <c r="E7" s="5"/>
      <c r="F7" s="5"/>
      <c r="G7" s="50">
        <f>9*250</f>
        <v>2250</v>
      </c>
      <c r="H7" s="50">
        <f>9*275</f>
        <v>2475</v>
      </c>
      <c r="I7" s="50">
        <f>9*300</f>
        <v>2700</v>
      </c>
      <c r="J7" s="5"/>
      <c r="K7" s="5"/>
    </row>
    <row r="8" spans="1:12" ht="16.5" x14ac:dyDescent="0.35">
      <c r="A8" s="12" t="s">
        <v>81</v>
      </c>
      <c r="E8" s="34"/>
      <c r="G8" s="52">
        <f>2*250</f>
        <v>500</v>
      </c>
      <c r="H8" s="52">
        <f>2*275</f>
        <v>550</v>
      </c>
      <c r="I8" s="52">
        <f>2*300</f>
        <v>600</v>
      </c>
    </row>
    <row r="9" spans="1:12" ht="15" x14ac:dyDescent="0.25">
      <c r="A9" s="7" t="s">
        <v>6</v>
      </c>
      <c r="B9" s="30"/>
      <c r="C9" s="13" t="e">
        <f>SUM(#REF!)</f>
        <v>#REF!</v>
      </c>
      <c r="D9" s="13" t="e">
        <f>SUM(#REF!)</f>
        <v>#REF!</v>
      </c>
      <c r="G9" s="13">
        <f>SUM(G6:G8)</f>
        <v>24456</v>
      </c>
      <c r="H9" s="13">
        <f t="shared" ref="H9:I9" si="0">SUM(H6:H8)</f>
        <v>26907</v>
      </c>
      <c r="I9" s="13">
        <f t="shared" si="0"/>
        <v>29358</v>
      </c>
      <c r="L9" s="32"/>
    </row>
    <row r="10" spans="1:12" x14ac:dyDescent="0.2">
      <c r="A10" s="12"/>
      <c r="B10" s="34"/>
      <c r="C10" s="16"/>
      <c r="D10" s="16"/>
      <c r="E10" s="34"/>
      <c r="G10" s="24"/>
      <c r="H10" s="24"/>
      <c r="I10" s="24"/>
    </row>
    <row r="11" spans="1:12" ht="15" x14ac:dyDescent="0.25">
      <c r="A11" s="7" t="s">
        <v>7</v>
      </c>
      <c r="B11" s="34"/>
      <c r="C11" s="16"/>
      <c r="D11" s="16"/>
      <c r="E11" s="34"/>
      <c r="G11" s="24"/>
      <c r="H11" s="24"/>
      <c r="I11" s="24"/>
    </row>
    <row r="12" spans="1:12" x14ac:dyDescent="0.2">
      <c r="A12" s="12" t="s">
        <v>8</v>
      </c>
      <c r="C12" s="16">
        <v>1400</v>
      </c>
      <c r="D12" s="16">
        <v>2000</v>
      </c>
      <c r="G12" s="20">
        <v>1000</v>
      </c>
      <c r="H12" s="20">
        <v>1250</v>
      </c>
      <c r="I12" s="20">
        <v>1500</v>
      </c>
      <c r="L12" s="32"/>
    </row>
    <row r="13" spans="1:12" x14ac:dyDescent="0.2">
      <c r="A13" s="12" t="s">
        <v>9</v>
      </c>
      <c r="C13" s="16">
        <v>1500</v>
      </c>
      <c r="D13" s="16">
        <v>1500</v>
      </c>
      <c r="G13" s="20">
        <v>600</v>
      </c>
      <c r="H13" s="20">
        <v>600</v>
      </c>
      <c r="I13" s="20">
        <v>600</v>
      </c>
    </row>
    <row r="14" spans="1:12" x14ac:dyDescent="0.2">
      <c r="A14" s="12" t="s">
        <v>79</v>
      </c>
      <c r="C14" s="16">
        <v>200</v>
      </c>
      <c r="D14" s="16">
        <v>200</v>
      </c>
      <c r="G14" s="20">
        <v>400</v>
      </c>
      <c r="H14" s="20">
        <v>400</v>
      </c>
      <c r="I14" s="20">
        <v>400</v>
      </c>
    </row>
    <row r="15" spans="1:12" x14ac:dyDescent="0.2">
      <c r="A15" s="12" t="s">
        <v>52</v>
      </c>
      <c r="B15" s="35"/>
      <c r="C15" s="16">
        <v>400</v>
      </c>
      <c r="D15" s="16">
        <v>400</v>
      </c>
      <c r="G15" s="16">
        <v>500</v>
      </c>
      <c r="H15" s="16">
        <v>600</v>
      </c>
      <c r="I15" s="16">
        <v>700</v>
      </c>
    </row>
    <row r="16" spans="1:12" x14ac:dyDescent="0.2">
      <c r="A16" s="12" t="s">
        <v>99</v>
      </c>
      <c r="C16" s="16"/>
      <c r="D16" s="16"/>
      <c r="G16" s="24">
        <v>620</v>
      </c>
      <c r="H16" s="24">
        <v>620</v>
      </c>
      <c r="I16" s="24">
        <v>620</v>
      </c>
      <c r="J16" s="32" t="s">
        <v>78</v>
      </c>
    </row>
    <row r="17" spans="1:13" x14ac:dyDescent="0.2">
      <c r="A17" s="36" t="s">
        <v>20</v>
      </c>
      <c r="C17" s="16">
        <v>300</v>
      </c>
      <c r="D17" s="16">
        <v>300</v>
      </c>
      <c r="E17" s="32" t="s">
        <v>37</v>
      </c>
      <c r="G17" s="20">
        <v>1000</v>
      </c>
      <c r="H17" s="20">
        <v>1000</v>
      </c>
      <c r="I17" s="20">
        <v>1000</v>
      </c>
      <c r="K17" s="37"/>
      <c r="L17" s="38"/>
      <c r="M17" s="38"/>
    </row>
    <row r="18" spans="1:13" ht="16.5" x14ac:dyDescent="0.35">
      <c r="A18" s="36" t="s">
        <v>46</v>
      </c>
      <c r="C18" s="16">
        <v>1400</v>
      </c>
      <c r="D18" s="16">
        <v>1400</v>
      </c>
      <c r="G18" s="51">
        <v>1400</v>
      </c>
      <c r="H18" s="51">
        <v>1400</v>
      </c>
      <c r="I18" s="51">
        <v>1400</v>
      </c>
      <c r="K18" s="37"/>
      <c r="L18" s="38"/>
      <c r="M18" s="38"/>
    </row>
    <row r="19" spans="1:13" ht="15" x14ac:dyDescent="0.25">
      <c r="A19" s="7" t="s">
        <v>10</v>
      </c>
      <c r="C19" s="13">
        <f>SUM(C12:C18)</f>
        <v>5200</v>
      </c>
      <c r="D19" s="13">
        <f>SUM(D12:D18)</f>
        <v>5800</v>
      </c>
      <c r="G19" s="40">
        <f>SUM(G12:G18)</f>
        <v>5520</v>
      </c>
      <c r="H19" s="40">
        <f>SUM(H12:H18)</f>
        <v>5870</v>
      </c>
      <c r="I19" s="40">
        <f>SUM(I12:I18)</f>
        <v>6220</v>
      </c>
    </row>
    <row r="20" spans="1:13" x14ac:dyDescent="0.2">
      <c r="A20" s="12"/>
      <c r="C20" s="16"/>
      <c r="D20" s="16"/>
      <c r="G20" s="24"/>
      <c r="H20" s="24"/>
      <c r="I20" s="24"/>
    </row>
    <row r="21" spans="1:13" ht="15" x14ac:dyDescent="0.25">
      <c r="A21" s="7" t="s">
        <v>92</v>
      </c>
      <c r="C21" s="16"/>
      <c r="D21" s="16"/>
      <c r="G21" s="24"/>
      <c r="H21" s="24"/>
      <c r="I21" s="24"/>
    </row>
    <row r="22" spans="1:13" x14ac:dyDescent="0.2">
      <c r="A22" s="12" t="s">
        <v>76</v>
      </c>
      <c r="C22" s="16">
        <v>600</v>
      </c>
      <c r="D22" s="16">
        <v>700</v>
      </c>
      <c r="G22" s="16">
        <v>200</v>
      </c>
      <c r="H22" s="16">
        <v>300</v>
      </c>
      <c r="I22" s="16">
        <v>400</v>
      </c>
    </row>
    <row r="23" spans="1:13" x14ac:dyDescent="0.2">
      <c r="A23" s="12" t="s">
        <v>11</v>
      </c>
      <c r="C23" s="16">
        <v>150</v>
      </c>
      <c r="D23" s="16">
        <v>200</v>
      </c>
      <c r="G23" s="24">
        <v>150</v>
      </c>
      <c r="H23" s="24">
        <v>200</v>
      </c>
      <c r="I23" s="24">
        <v>250</v>
      </c>
    </row>
    <row r="24" spans="1:13" x14ac:dyDescent="0.2">
      <c r="A24" s="12" t="s">
        <v>12</v>
      </c>
      <c r="C24" s="16">
        <v>0</v>
      </c>
      <c r="D24" s="16">
        <v>0</v>
      </c>
      <c r="G24" s="24">
        <v>50</v>
      </c>
      <c r="H24" s="24">
        <v>75</v>
      </c>
      <c r="I24" s="24">
        <v>100</v>
      </c>
    </row>
    <row r="25" spans="1:13" x14ac:dyDescent="0.2">
      <c r="A25" s="12" t="s">
        <v>13</v>
      </c>
      <c r="C25" s="16"/>
      <c r="D25" s="16"/>
      <c r="G25" s="24">
        <v>100</v>
      </c>
      <c r="H25" s="24">
        <v>100</v>
      </c>
      <c r="I25" s="24">
        <v>100</v>
      </c>
    </row>
    <row r="26" spans="1:13" ht="16.5" x14ac:dyDescent="0.35">
      <c r="A26" s="12" t="s">
        <v>47</v>
      </c>
      <c r="C26" s="41">
        <v>100</v>
      </c>
      <c r="D26" s="41">
        <v>100</v>
      </c>
      <c r="G26" s="39">
        <v>300</v>
      </c>
      <c r="H26" s="39">
        <v>450</v>
      </c>
      <c r="I26" s="39">
        <v>600</v>
      </c>
    </row>
    <row r="27" spans="1:13" ht="15" x14ac:dyDescent="0.25">
      <c r="A27" s="7" t="s">
        <v>94</v>
      </c>
      <c r="C27" s="13">
        <f>SUM(C22:C26)</f>
        <v>850</v>
      </c>
      <c r="D27" s="13">
        <f>SUM(D22:D26)</f>
        <v>1000</v>
      </c>
      <c r="G27" s="40">
        <f>SUM(G22:G26)</f>
        <v>800</v>
      </c>
      <c r="H27" s="40">
        <f>SUM(H22:H26)</f>
        <v>1125</v>
      </c>
      <c r="I27" s="40">
        <f>SUM(I22:I26)</f>
        <v>1450</v>
      </c>
    </row>
    <row r="28" spans="1:13" x14ac:dyDescent="0.2">
      <c r="A28" s="12"/>
      <c r="C28" s="16"/>
      <c r="D28" s="16"/>
      <c r="G28" s="24"/>
      <c r="H28" s="24"/>
      <c r="I28" s="24"/>
    </row>
    <row r="29" spans="1:13" ht="15" x14ac:dyDescent="0.25">
      <c r="A29" s="7" t="s">
        <v>95</v>
      </c>
      <c r="C29" s="16"/>
      <c r="D29" s="16"/>
      <c r="G29" s="24"/>
      <c r="H29" s="24"/>
      <c r="I29" s="24"/>
    </row>
    <row r="30" spans="1:13" x14ac:dyDescent="0.2">
      <c r="A30" s="12" t="s">
        <v>53</v>
      </c>
      <c r="C30" s="16">
        <v>1700</v>
      </c>
      <c r="D30" s="16">
        <v>2000</v>
      </c>
      <c r="G30" s="24">
        <v>3500</v>
      </c>
      <c r="H30" s="24">
        <v>4000</v>
      </c>
      <c r="I30" s="24">
        <v>4500</v>
      </c>
    </row>
    <row r="31" spans="1:13" x14ac:dyDescent="0.2">
      <c r="A31" s="12" t="s">
        <v>96</v>
      </c>
      <c r="C31" s="16">
        <f>30*24</f>
        <v>720</v>
      </c>
      <c r="D31" s="16">
        <v>720</v>
      </c>
      <c r="E31" s="32" t="s">
        <v>36</v>
      </c>
      <c r="G31" s="24">
        <v>0</v>
      </c>
      <c r="H31" s="24">
        <v>150</v>
      </c>
      <c r="I31" s="24">
        <v>300</v>
      </c>
      <c r="J31" s="32" t="s">
        <v>97</v>
      </c>
    </row>
    <row r="32" spans="1:13" x14ac:dyDescent="0.2">
      <c r="A32" s="12" t="s">
        <v>82</v>
      </c>
      <c r="C32" s="16"/>
      <c r="D32" s="16"/>
      <c r="G32" s="24">
        <v>80</v>
      </c>
      <c r="H32" s="24">
        <v>160</v>
      </c>
      <c r="I32" s="24">
        <v>160</v>
      </c>
      <c r="J32" s="32" t="s">
        <v>87</v>
      </c>
    </row>
    <row r="33" spans="1:10" x14ac:dyDescent="0.2">
      <c r="A33" s="12" t="s">
        <v>100</v>
      </c>
      <c r="C33" s="16"/>
      <c r="D33" s="16"/>
      <c r="G33" s="24">
        <v>0</v>
      </c>
      <c r="H33" s="24">
        <v>50</v>
      </c>
      <c r="I33" s="24">
        <v>50</v>
      </c>
      <c r="J33" s="32" t="s">
        <v>101</v>
      </c>
    </row>
    <row r="34" spans="1:10" ht="16.5" x14ac:dyDescent="0.35">
      <c r="A34" s="12" t="s">
        <v>68</v>
      </c>
      <c r="C34" s="42" t="s">
        <v>39</v>
      </c>
      <c r="D34" s="42" t="s">
        <v>39</v>
      </c>
      <c r="G34" s="39">
        <v>979</v>
      </c>
      <c r="H34" s="39">
        <v>979</v>
      </c>
      <c r="I34" s="39">
        <v>979</v>
      </c>
      <c r="J34" s="32" t="s">
        <v>89</v>
      </c>
    </row>
    <row r="35" spans="1:10" ht="15" x14ac:dyDescent="0.25">
      <c r="A35" s="7" t="s">
        <v>93</v>
      </c>
      <c r="C35" s="13">
        <f>SUM(C30:C34)</f>
        <v>2420</v>
      </c>
      <c r="D35" s="13">
        <f>SUM(D30:D34)</f>
        <v>2720</v>
      </c>
      <c r="G35" s="40">
        <f>SUM(G30:G34)</f>
        <v>4559</v>
      </c>
      <c r="H35" s="40">
        <f>SUM(H30:H34)</f>
        <v>5339</v>
      </c>
      <c r="I35" s="40">
        <f>SUM(I30:I34)</f>
        <v>5989</v>
      </c>
    </row>
    <row r="36" spans="1:10" x14ac:dyDescent="0.2">
      <c r="A36" s="12"/>
      <c r="C36" s="16"/>
      <c r="D36" s="16"/>
      <c r="G36" s="24"/>
      <c r="H36" s="24"/>
      <c r="I36" s="24"/>
    </row>
    <row r="37" spans="1:10" ht="15" x14ac:dyDescent="0.25">
      <c r="A37" s="7" t="s">
        <v>14</v>
      </c>
      <c r="C37" s="16"/>
      <c r="D37" s="16"/>
      <c r="G37" s="16"/>
      <c r="H37" s="16"/>
      <c r="I37" s="16"/>
    </row>
    <row r="38" spans="1:10" x14ac:dyDescent="0.2">
      <c r="A38" s="12" t="s">
        <v>83</v>
      </c>
      <c r="C38" s="16"/>
      <c r="D38" s="16"/>
      <c r="G38" s="16">
        <v>310</v>
      </c>
      <c r="H38" s="16">
        <v>310</v>
      </c>
      <c r="I38" s="16">
        <v>310</v>
      </c>
    </row>
    <row r="39" spans="1:10" x14ac:dyDescent="0.2">
      <c r="A39" s="12" t="s">
        <v>21</v>
      </c>
      <c r="C39" s="16">
        <v>200</v>
      </c>
      <c r="D39" s="16">
        <v>200</v>
      </c>
      <c r="E39" s="32" t="s">
        <v>41</v>
      </c>
      <c r="G39" s="16">
        <v>300</v>
      </c>
      <c r="H39" s="16">
        <v>300</v>
      </c>
      <c r="I39" s="16">
        <v>300</v>
      </c>
    </row>
    <row r="40" spans="1:10" x14ac:dyDescent="0.2">
      <c r="A40" s="12" t="s">
        <v>22</v>
      </c>
      <c r="C40" s="16">
        <f>400</f>
        <v>400</v>
      </c>
      <c r="D40" s="16">
        <v>400</v>
      </c>
      <c r="G40" s="16">
        <v>550</v>
      </c>
      <c r="H40" s="16">
        <v>550</v>
      </c>
      <c r="I40" s="16">
        <v>550</v>
      </c>
      <c r="J40" s="32" t="s">
        <v>98</v>
      </c>
    </row>
    <row r="41" spans="1:10" x14ac:dyDescent="0.2">
      <c r="A41" s="12" t="s">
        <v>15</v>
      </c>
      <c r="C41" s="16">
        <v>1000</v>
      </c>
      <c r="D41" s="16">
        <v>1000</v>
      </c>
      <c r="G41" s="16">
        <v>500</v>
      </c>
      <c r="H41" s="16">
        <v>500</v>
      </c>
      <c r="I41" s="16">
        <v>500</v>
      </c>
      <c r="J41" s="32" t="s">
        <v>69</v>
      </c>
    </row>
    <row r="42" spans="1:10" ht="16.5" x14ac:dyDescent="0.35">
      <c r="A42" s="36" t="s">
        <v>23</v>
      </c>
      <c r="C42" s="41">
        <v>400</v>
      </c>
      <c r="D42" s="41">
        <v>400</v>
      </c>
      <c r="G42" s="41">
        <v>1500</v>
      </c>
      <c r="H42" s="41">
        <v>1500</v>
      </c>
      <c r="I42" s="41">
        <v>1500</v>
      </c>
    </row>
    <row r="43" spans="1:10" ht="15" x14ac:dyDescent="0.25">
      <c r="A43" s="7" t="s">
        <v>16</v>
      </c>
      <c r="C43" s="13">
        <f>SUM(C39:C42)</f>
        <v>2000</v>
      </c>
      <c r="D43" s="13">
        <f>SUM(D39:D42)</f>
        <v>2000</v>
      </c>
      <c r="G43" s="13">
        <f>SUM(G38:G42)</f>
        <v>3160</v>
      </c>
      <c r="H43" s="13">
        <f t="shared" ref="H43:I43" si="1">SUM(H38:H42)</f>
        <v>3160</v>
      </c>
      <c r="I43" s="13">
        <f t="shared" si="1"/>
        <v>3160</v>
      </c>
    </row>
    <row r="44" spans="1:10" ht="15" x14ac:dyDescent="0.25">
      <c r="A44" s="7"/>
      <c r="C44" s="16"/>
      <c r="D44" s="16"/>
      <c r="G44" s="16"/>
      <c r="H44" s="16"/>
      <c r="I44" s="16"/>
    </row>
    <row r="45" spans="1:10" ht="15" x14ac:dyDescent="0.25">
      <c r="A45" s="7" t="s">
        <v>17</v>
      </c>
      <c r="C45" s="16"/>
      <c r="D45" s="16"/>
      <c r="G45" s="16"/>
      <c r="H45" s="16"/>
      <c r="I45" s="16"/>
    </row>
    <row r="46" spans="1:10" x14ac:dyDescent="0.2">
      <c r="A46" s="12" t="s">
        <v>66</v>
      </c>
      <c r="C46" s="16">
        <v>200</v>
      </c>
      <c r="D46" s="16">
        <v>250</v>
      </c>
      <c r="G46" s="16">
        <v>100</v>
      </c>
      <c r="H46" s="16">
        <v>100</v>
      </c>
      <c r="I46" s="16">
        <v>100</v>
      </c>
    </row>
    <row r="47" spans="1:10" x14ac:dyDescent="0.2">
      <c r="A47" s="12" t="s">
        <v>67</v>
      </c>
      <c r="C47" s="16"/>
      <c r="D47" s="16"/>
      <c r="G47" s="16">
        <v>400</v>
      </c>
      <c r="H47" s="16">
        <v>500</v>
      </c>
      <c r="I47" s="16">
        <v>600</v>
      </c>
    </row>
    <row r="48" spans="1:10" x14ac:dyDescent="0.2">
      <c r="A48" s="12" t="s">
        <v>48</v>
      </c>
      <c r="C48" s="16">
        <v>200</v>
      </c>
      <c r="D48" s="16">
        <v>300</v>
      </c>
      <c r="E48" s="32" t="s">
        <v>38</v>
      </c>
      <c r="G48" s="16">
        <v>600</v>
      </c>
      <c r="H48" s="16">
        <v>800</v>
      </c>
      <c r="I48" s="16">
        <v>1000</v>
      </c>
    </row>
    <row r="49" spans="1:9" ht="16.5" x14ac:dyDescent="0.35">
      <c r="A49" s="12" t="s">
        <v>54</v>
      </c>
      <c r="C49" s="41">
        <v>200</v>
      </c>
      <c r="D49" s="41">
        <v>200</v>
      </c>
      <c r="E49" s="32" t="s">
        <v>40</v>
      </c>
      <c r="G49" s="39">
        <v>400</v>
      </c>
      <c r="H49" s="39">
        <v>500</v>
      </c>
      <c r="I49" s="39">
        <v>600</v>
      </c>
    </row>
    <row r="50" spans="1:9" ht="15" x14ac:dyDescent="0.25">
      <c r="A50" s="7" t="s">
        <v>18</v>
      </c>
      <c r="C50" s="13">
        <f>SUM(C46:C49)</f>
        <v>600</v>
      </c>
      <c r="D50" s="13">
        <f>SUM(D46:D49)</f>
        <v>750</v>
      </c>
      <c r="G50" s="40">
        <f>SUM(G46:G49)</f>
        <v>1500</v>
      </c>
      <c r="H50" s="40">
        <f>SUM(H46:H49)</f>
        <v>1900</v>
      </c>
      <c r="I50" s="40">
        <f>SUM(I46:I49)</f>
        <v>2300</v>
      </c>
    </row>
    <row r="51" spans="1:9" ht="15" x14ac:dyDescent="0.25">
      <c r="A51" s="7"/>
      <c r="C51" s="16"/>
      <c r="D51" s="16"/>
      <c r="G51" s="24"/>
      <c r="H51" s="24"/>
      <c r="I51" s="24"/>
    </row>
    <row r="52" spans="1:9" ht="15" thickBot="1" x14ac:dyDescent="0.25">
      <c r="A52" s="46" t="s">
        <v>19</v>
      </c>
      <c r="C52" s="27" t="e">
        <f>C9+C19+C27+C35+C43+C50+#REF!</f>
        <v>#REF!</v>
      </c>
      <c r="D52" s="27" t="e">
        <f>D9+D19+D27+D35+D43+D50+#REF!</f>
        <v>#REF!</v>
      </c>
      <c r="G52" s="27">
        <f>G9+G19+G27+G35+G43+G50</f>
        <v>39995</v>
      </c>
      <c r="H52" s="27">
        <f>H9+H19+H27+H35+H43+H50</f>
        <v>44301</v>
      </c>
      <c r="I52" s="27">
        <f>I9+I19+I27+I35+I43+I50</f>
        <v>48477</v>
      </c>
    </row>
    <row r="53" spans="1:9" ht="15" thickTop="1" x14ac:dyDescent="0.2">
      <c r="C53" s="16"/>
      <c r="D53" s="16"/>
      <c r="G53" s="16"/>
      <c r="H53" s="16"/>
      <c r="I53" s="16"/>
    </row>
    <row r="54" spans="1:9" x14ac:dyDescent="0.2">
      <c r="C54" s="16"/>
      <c r="D54" s="16"/>
      <c r="G54" s="16"/>
      <c r="H54" s="16"/>
      <c r="I54" s="16"/>
    </row>
    <row r="55" spans="1:9" x14ac:dyDescent="0.2">
      <c r="C55" s="16"/>
      <c r="D55" s="16"/>
      <c r="G55" s="43"/>
      <c r="H55" s="43"/>
      <c r="I55" s="43"/>
    </row>
    <row r="56" spans="1:9" x14ac:dyDescent="0.2">
      <c r="C56" s="16"/>
      <c r="D56" s="16"/>
      <c r="G56" s="16"/>
      <c r="H56" s="16"/>
      <c r="I56" s="16"/>
    </row>
    <row r="57" spans="1:9" x14ac:dyDescent="0.2">
      <c r="C57" s="16"/>
      <c r="D57" s="16"/>
      <c r="G57" s="44"/>
      <c r="H57" s="44"/>
      <c r="I57" s="44"/>
    </row>
    <row r="58" spans="1:9" x14ac:dyDescent="0.2">
      <c r="C58" s="16"/>
      <c r="D58" s="16"/>
      <c r="G58" s="44"/>
      <c r="H58" s="44"/>
      <c r="I58" s="44"/>
    </row>
    <row r="59" spans="1:9" x14ac:dyDescent="0.2">
      <c r="C59" s="16"/>
      <c r="D59" s="16"/>
      <c r="G59" s="44"/>
      <c r="H59" s="44"/>
      <c r="I59" s="44"/>
    </row>
    <row r="60" spans="1:9" x14ac:dyDescent="0.2">
      <c r="C60" s="16"/>
      <c r="D60" s="16"/>
      <c r="G60" s="44"/>
      <c r="H60" s="44"/>
      <c r="I60" s="44"/>
    </row>
    <row r="61" spans="1:9" x14ac:dyDescent="0.2">
      <c r="C61" s="16"/>
      <c r="D61" s="16"/>
      <c r="G61" s="44"/>
      <c r="H61" s="44"/>
      <c r="I61" s="44"/>
    </row>
    <row r="62" spans="1:9" x14ac:dyDescent="0.2">
      <c r="A62" s="45"/>
      <c r="C62" s="16"/>
      <c r="D62" s="16"/>
      <c r="G62" s="44"/>
      <c r="H62" s="44"/>
      <c r="I62" s="44"/>
    </row>
    <row r="63" spans="1:9" x14ac:dyDescent="0.2">
      <c r="C63" s="16"/>
      <c r="D63" s="16"/>
      <c r="G63" s="16"/>
      <c r="H63" s="16"/>
      <c r="I63" s="16"/>
    </row>
    <row r="64" spans="1:9" x14ac:dyDescent="0.2">
      <c r="C64" s="16"/>
      <c r="D64" s="16"/>
      <c r="G64" s="16"/>
      <c r="H64" s="16"/>
      <c r="I64" s="16"/>
    </row>
    <row r="65" spans="3:9" x14ac:dyDescent="0.2">
      <c r="C65" s="16"/>
      <c r="D65" s="16"/>
      <c r="G65" s="16"/>
      <c r="H65" s="16"/>
      <c r="I65" s="16"/>
    </row>
    <row r="66" spans="3:9" x14ac:dyDescent="0.2">
      <c r="C66" s="16"/>
      <c r="D66" s="16"/>
      <c r="G66" s="16"/>
      <c r="H66" s="16"/>
      <c r="I66" s="16"/>
    </row>
    <row r="67" spans="3:9" x14ac:dyDescent="0.2">
      <c r="C67" s="16"/>
      <c r="D67" s="16"/>
      <c r="G67" s="16"/>
      <c r="H67" s="16"/>
      <c r="I67" s="16"/>
    </row>
    <row r="68" spans="3:9" x14ac:dyDescent="0.2">
      <c r="C68" s="16"/>
      <c r="D68" s="16"/>
      <c r="G68" s="16"/>
      <c r="H68" s="16"/>
      <c r="I68" s="16"/>
    </row>
    <row r="69" spans="3:9" x14ac:dyDescent="0.2">
      <c r="C69" s="16"/>
      <c r="D69" s="16"/>
      <c r="G69" s="16"/>
      <c r="H69" s="16"/>
      <c r="I69" s="16"/>
    </row>
    <row r="70" spans="3:9" x14ac:dyDescent="0.2">
      <c r="C70" s="16"/>
      <c r="D70" s="16"/>
      <c r="G70" s="16"/>
      <c r="H70" s="16"/>
      <c r="I70" s="16"/>
    </row>
    <row r="71" spans="3:9" x14ac:dyDescent="0.2">
      <c r="C71" s="16"/>
      <c r="D71" s="16"/>
      <c r="G71" s="16"/>
      <c r="H71" s="16"/>
      <c r="I71" s="16"/>
    </row>
    <row r="72" spans="3:9" x14ac:dyDescent="0.2">
      <c r="C72" s="16"/>
      <c r="D72" s="16"/>
      <c r="G72" s="16"/>
      <c r="H72" s="16"/>
      <c r="I72" s="16"/>
    </row>
    <row r="73" spans="3:9" x14ac:dyDescent="0.2">
      <c r="C73" s="16"/>
      <c r="D73" s="16"/>
      <c r="G73" s="16"/>
      <c r="H73" s="16"/>
      <c r="I73" s="16"/>
    </row>
    <row r="74" spans="3:9" x14ac:dyDescent="0.2">
      <c r="C74" s="16"/>
      <c r="D74" s="16"/>
      <c r="G74" s="16"/>
      <c r="H74" s="16"/>
      <c r="I74" s="16"/>
    </row>
    <row r="75" spans="3:9" x14ac:dyDescent="0.2">
      <c r="C75" s="16"/>
      <c r="D75" s="16"/>
      <c r="G75" s="16"/>
      <c r="H75" s="16"/>
      <c r="I75" s="16"/>
    </row>
    <row r="76" spans="3:9" x14ac:dyDescent="0.2">
      <c r="C76" s="16"/>
      <c r="D76" s="16"/>
      <c r="G76" s="16"/>
      <c r="H76" s="16"/>
      <c r="I76" s="16"/>
    </row>
    <row r="77" spans="3:9" x14ac:dyDescent="0.2">
      <c r="C77" s="16"/>
      <c r="D77" s="16"/>
      <c r="G77" s="16"/>
      <c r="H77" s="16"/>
      <c r="I77" s="16"/>
    </row>
    <row r="78" spans="3:9" x14ac:dyDescent="0.2">
      <c r="C78" s="16"/>
      <c r="D78" s="16"/>
      <c r="G78" s="16"/>
      <c r="H78" s="16"/>
      <c r="I78" s="16"/>
    </row>
    <row r="79" spans="3:9" x14ac:dyDescent="0.2">
      <c r="C79" s="16"/>
      <c r="D79" s="16"/>
      <c r="G79" s="16"/>
      <c r="H79" s="16"/>
      <c r="I79" s="16"/>
    </row>
    <row r="80" spans="3:9" x14ac:dyDescent="0.2">
      <c r="C80" s="16"/>
      <c r="D80" s="16"/>
      <c r="G80" s="16"/>
      <c r="H80" s="16"/>
      <c r="I80" s="16"/>
    </row>
    <row r="81" spans="3:9" x14ac:dyDescent="0.2">
      <c r="C81" s="16"/>
      <c r="D81" s="16"/>
      <c r="G81" s="16"/>
      <c r="H81" s="16"/>
      <c r="I81" s="16"/>
    </row>
    <row r="82" spans="3:9" x14ac:dyDescent="0.2">
      <c r="C82" s="16"/>
      <c r="D82" s="16"/>
      <c r="G82" s="16"/>
      <c r="H82" s="16"/>
      <c r="I82" s="16"/>
    </row>
    <row r="83" spans="3:9" x14ac:dyDescent="0.2">
      <c r="C83" s="16"/>
      <c r="D83" s="16"/>
      <c r="G83" s="16"/>
      <c r="H83" s="16"/>
      <c r="I83" s="16"/>
    </row>
    <row r="84" spans="3:9" x14ac:dyDescent="0.2">
      <c r="C84" s="16"/>
      <c r="D84" s="16"/>
      <c r="G84" s="16"/>
      <c r="H84" s="16"/>
      <c r="I84" s="16"/>
    </row>
    <row r="85" spans="3:9" x14ac:dyDescent="0.2">
      <c r="C85" s="16"/>
      <c r="D85" s="16"/>
      <c r="G85" s="16"/>
      <c r="H85" s="16"/>
      <c r="I85" s="16"/>
    </row>
    <row r="86" spans="3:9" x14ac:dyDescent="0.2">
      <c r="C86" s="16"/>
      <c r="D86" s="16"/>
      <c r="G86" s="16"/>
      <c r="H86" s="16"/>
      <c r="I86" s="16"/>
    </row>
    <row r="87" spans="3:9" x14ac:dyDescent="0.2">
      <c r="C87" s="16"/>
      <c r="D87" s="16"/>
      <c r="G87" s="16"/>
      <c r="H87" s="16"/>
      <c r="I87" s="16"/>
    </row>
    <row r="88" spans="3:9" x14ac:dyDescent="0.2">
      <c r="C88" s="16"/>
      <c r="D88" s="16"/>
      <c r="G88" s="16"/>
      <c r="H88" s="16"/>
      <c r="I88" s="16"/>
    </row>
    <row r="89" spans="3:9" x14ac:dyDescent="0.2">
      <c r="C89" s="16"/>
      <c r="D89" s="16"/>
      <c r="G89" s="16"/>
      <c r="H89" s="16"/>
      <c r="I89" s="16"/>
    </row>
    <row r="90" spans="3:9" x14ac:dyDescent="0.2">
      <c r="C90" s="16"/>
      <c r="D90" s="16"/>
      <c r="G90" s="16"/>
      <c r="H90" s="16"/>
      <c r="I90" s="16"/>
    </row>
    <row r="91" spans="3:9" x14ac:dyDescent="0.2">
      <c r="C91" s="16"/>
      <c r="D91" s="16"/>
    </row>
    <row r="92" spans="3:9" x14ac:dyDescent="0.2">
      <c r="C92" s="16"/>
      <c r="D92" s="16"/>
    </row>
    <row r="93" spans="3:9" x14ac:dyDescent="0.2">
      <c r="C93" s="16"/>
      <c r="D93" s="16"/>
    </row>
    <row r="94" spans="3:9" x14ac:dyDescent="0.2">
      <c r="C94" s="16"/>
      <c r="D94" s="16"/>
    </row>
    <row r="95" spans="3:9" x14ac:dyDescent="0.2">
      <c r="C95" s="16"/>
      <c r="D95" s="16"/>
    </row>
    <row r="96" spans="3:9" x14ac:dyDescent="0.2">
      <c r="C96" s="16"/>
      <c r="D96" s="16"/>
    </row>
    <row r="97" spans="3:4" x14ac:dyDescent="0.2">
      <c r="C97" s="16"/>
      <c r="D97" s="16"/>
    </row>
  </sheetData>
  <mergeCells count="1">
    <mergeCell ref="C1:D1"/>
  </mergeCells>
  <phoneticPr fontId="3" type="noConversion"/>
  <pageMargins left="0.75" right="0.75" top="1" bottom="1" header="0.5" footer="0.5"/>
  <pageSetup scale="5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Income &amp; Summary</vt:lpstr>
      <vt:lpstr>Expenses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M-K</dc:creator>
  <cp:lastModifiedBy>Miessler-Kubanek, Robyn M</cp:lastModifiedBy>
  <cp:lastPrinted>2012-10-08T19:09:54Z</cp:lastPrinted>
  <dcterms:created xsi:type="dcterms:W3CDTF">2010-09-10T17:28:30Z</dcterms:created>
  <dcterms:modified xsi:type="dcterms:W3CDTF">2012-10-10T18:58:10Z</dcterms:modified>
</cp:coreProperties>
</file>